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8" activeTab="4"/>
  </bookViews>
  <sheets>
    <sheet name="Сч-ТЭЦ" sheetId="1" r:id="rId1"/>
    <sheet name="ГПП-ТЭЦфид.связи" sheetId="2" r:id="rId2"/>
    <sheet name="Стор итог" sheetId="3" r:id="rId3"/>
    <sheet name="Сч-ГППфид" sheetId="4" r:id="rId4"/>
    <sheet name="IIочередь" sheetId="5" r:id="rId5"/>
    <sheet name="в ОГЭ" sheetId="6" r:id="rId6"/>
  </sheets>
  <definedNames>
    <definedName name="_xlnm.Print_Area" localSheetId="4">'IIочередь'!$A$1:$AO$37</definedName>
    <definedName name="_xlnm.Print_Area" localSheetId="3">'Сч-ГППфид'!$A$2:$AG$37</definedName>
  </definedNames>
  <calcPr fullCalcOnLoad="1"/>
</workbook>
</file>

<file path=xl/sharedStrings.xml><?xml version="1.0" encoding="utf-8"?>
<sst xmlns="http://schemas.openxmlformats.org/spreadsheetml/2006/main" count="403" uniqueCount="140">
  <si>
    <t>ЗАПИСЬ ПОКАЗАНИЙ ЭЛ.СЧЕТЧИКОВ ПО ФИДЕРАМ ГПП-2</t>
  </si>
  <si>
    <t>ЧАСЫ</t>
  </si>
  <si>
    <t xml:space="preserve">       АКТИВНАЯ</t>
  </si>
  <si>
    <t>показ.сч.</t>
  </si>
  <si>
    <t xml:space="preserve">   Рквт</t>
  </si>
  <si>
    <t xml:space="preserve">   Qквар</t>
  </si>
  <si>
    <t xml:space="preserve">  ГПП-2</t>
  </si>
  <si>
    <t xml:space="preserve">      АКТИВНАЯ</t>
  </si>
  <si>
    <t xml:space="preserve">   РЕАКТИВНАЯ</t>
  </si>
  <si>
    <t xml:space="preserve">    Рквт</t>
  </si>
  <si>
    <t xml:space="preserve"> Ф№14   (тр-р№1)   ГПП-3</t>
  </si>
  <si>
    <t xml:space="preserve">     РЕАКТИВНАЯ</t>
  </si>
  <si>
    <t xml:space="preserve"> Ф№15   (тр-р№2)   ГПП-3</t>
  </si>
  <si>
    <t>субабон.</t>
  </si>
  <si>
    <t>с субабон</t>
  </si>
  <si>
    <t xml:space="preserve">  Р  из</t>
  </si>
  <si>
    <t xml:space="preserve">системы </t>
  </si>
  <si>
    <t xml:space="preserve">  Q  из</t>
  </si>
  <si>
    <t xml:space="preserve">   ТЭЦ</t>
  </si>
  <si>
    <t xml:space="preserve">   </t>
  </si>
  <si>
    <t xml:space="preserve">   Суб-</t>
  </si>
  <si>
    <t xml:space="preserve"> абонент</t>
  </si>
  <si>
    <t xml:space="preserve"> Переток</t>
  </si>
  <si>
    <t>системы</t>
  </si>
  <si>
    <t>без суб.</t>
  </si>
  <si>
    <t xml:space="preserve">   Р  из</t>
  </si>
  <si>
    <t xml:space="preserve"> Сумма</t>
  </si>
  <si>
    <t>Р комбин.</t>
  </si>
  <si>
    <t xml:space="preserve">    без</t>
  </si>
  <si>
    <t xml:space="preserve"> ИТОГО</t>
  </si>
  <si>
    <t>показ.счетч.</t>
  </si>
  <si>
    <t xml:space="preserve">     Рквт</t>
  </si>
  <si>
    <t>Ф№58 ЦРП-2</t>
  </si>
  <si>
    <t>Ф№22 ЦРП-3</t>
  </si>
  <si>
    <t>Ф№53 ЦРП-3</t>
  </si>
  <si>
    <t>Ф№49 ЦРП-1</t>
  </si>
  <si>
    <t xml:space="preserve">      Рквт</t>
  </si>
  <si>
    <t>Ф№38 ЦРП-1</t>
  </si>
  <si>
    <t xml:space="preserve">    Ф№24</t>
  </si>
  <si>
    <t xml:space="preserve">   Всего</t>
  </si>
  <si>
    <t>Часы</t>
  </si>
  <si>
    <t xml:space="preserve">        ЦРП предзаводской площадки</t>
  </si>
  <si>
    <t xml:space="preserve">   Яч 24</t>
  </si>
  <si>
    <t xml:space="preserve">   Яч 27</t>
  </si>
  <si>
    <t>К П П - 1</t>
  </si>
  <si>
    <t xml:space="preserve">   Яч 19</t>
  </si>
  <si>
    <t xml:space="preserve">   Яч 10</t>
  </si>
  <si>
    <t xml:space="preserve">          Г П П - 1</t>
  </si>
  <si>
    <t xml:space="preserve">  Яч 20</t>
  </si>
  <si>
    <t xml:space="preserve">   Яч 36</t>
  </si>
  <si>
    <t xml:space="preserve">   Итого</t>
  </si>
  <si>
    <t xml:space="preserve">        </t>
  </si>
  <si>
    <t xml:space="preserve">  актив</t>
  </si>
  <si>
    <t xml:space="preserve">  реактив </t>
  </si>
  <si>
    <t xml:space="preserve">         Т Г - 1</t>
  </si>
  <si>
    <t xml:space="preserve">      Т Г - 2</t>
  </si>
  <si>
    <t xml:space="preserve">      Т Г - 3</t>
  </si>
  <si>
    <t xml:space="preserve">      Т Г - 4</t>
  </si>
  <si>
    <t xml:space="preserve">     Qквар</t>
  </si>
  <si>
    <t>показ.счетч</t>
  </si>
  <si>
    <t xml:space="preserve">  Фидер  связи  13 ( 7 )</t>
  </si>
  <si>
    <t xml:space="preserve">  Фидер  связи 36 ( 20 )</t>
  </si>
  <si>
    <t xml:space="preserve"> Фидер  связи 24 ( 46 )</t>
  </si>
  <si>
    <t xml:space="preserve"> Фидер  связи 51 ( 45 )</t>
  </si>
  <si>
    <t xml:space="preserve">  актив </t>
  </si>
  <si>
    <t xml:space="preserve">    </t>
  </si>
  <si>
    <t xml:space="preserve">    Sква</t>
  </si>
  <si>
    <t>ЗАМЕРЫ  ПОКАЗАНИЙ  СЧЕТЧИКОВ  ПО  ТЭЦ</t>
  </si>
  <si>
    <t xml:space="preserve">    Qквар</t>
  </si>
  <si>
    <t xml:space="preserve"> </t>
  </si>
  <si>
    <t>Ф№36  РЭС</t>
  </si>
  <si>
    <t>Рквт</t>
  </si>
  <si>
    <t>Кзу=</t>
  </si>
  <si>
    <t>Кзв=</t>
  </si>
  <si>
    <t xml:space="preserve">Дата:  </t>
  </si>
  <si>
    <t>Дата:</t>
  </si>
  <si>
    <t xml:space="preserve">Дата: </t>
  </si>
  <si>
    <t>P</t>
  </si>
  <si>
    <t>Q</t>
  </si>
  <si>
    <t>без субабонентов</t>
  </si>
  <si>
    <t>с субабонентами</t>
  </si>
  <si>
    <t>ЗАПИСЬ ПОКАЗАНИЙ ЭЛ.СЧЕТЧИКОВ ГПП-2 РУ-6КВ ПО ФИДЕРАМ СВЯЗИ С ГАЙСКОЙ ТЭЦ.</t>
  </si>
  <si>
    <t xml:space="preserve">                            Ф№ 7               </t>
  </si>
  <si>
    <t xml:space="preserve">                             Ф№ 45 </t>
  </si>
  <si>
    <t xml:space="preserve">                           Ф№ 46</t>
  </si>
  <si>
    <t>S</t>
  </si>
  <si>
    <t xml:space="preserve">           выдача</t>
  </si>
  <si>
    <t xml:space="preserve">       потребление</t>
  </si>
  <si>
    <t>Рквт(Птр)</t>
  </si>
  <si>
    <r>
      <t xml:space="preserve">   </t>
    </r>
    <r>
      <rPr>
        <b/>
        <sz val="10"/>
        <rFont val="Arial Cyr"/>
        <family val="2"/>
      </rPr>
      <t>Ф№6</t>
    </r>
    <r>
      <rPr>
        <sz val="10"/>
        <rFont val="Arial Cyr"/>
        <family val="0"/>
      </rPr>
      <t xml:space="preserve">      (тр-р№2)      ГПП-1</t>
    </r>
  </si>
  <si>
    <r>
      <t xml:space="preserve">   </t>
    </r>
    <r>
      <rPr>
        <b/>
        <sz val="10"/>
        <rFont val="Arial Cyr"/>
        <family val="2"/>
      </rPr>
      <t>Ф№8</t>
    </r>
    <r>
      <rPr>
        <sz val="10"/>
        <rFont val="Arial Cyr"/>
        <family val="0"/>
      </rPr>
      <t xml:space="preserve">      (тр-р№1)      ГПП-1</t>
    </r>
  </si>
  <si>
    <t>Qквар(Птр)</t>
  </si>
  <si>
    <t>Рквт(Выд)</t>
  </si>
  <si>
    <t>Qквар(Выд)</t>
  </si>
  <si>
    <r>
      <t xml:space="preserve"> </t>
    </r>
    <r>
      <rPr>
        <b/>
        <sz val="10"/>
        <rFont val="Arial Cyr"/>
        <family val="2"/>
      </rPr>
      <t>Ф№7</t>
    </r>
    <r>
      <rPr>
        <sz val="10"/>
        <rFont val="Arial Cyr"/>
        <family val="0"/>
      </rPr>
      <t xml:space="preserve">                (тр-р№1)</t>
    </r>
  </si>
  <si>
    <t xml:space="preserve"> (тр-р№1)</t>
  </si>
  <si>
    <r>
      <t xml:space="preserve"> </t>
    </r>
    <r>
      <rPr>
        <b/>
        <sz val="10"/>
        <rFont val="Arial Cyr"/>
        <family val="2"/>
      </rPr>
      <t>Ф№9</t>
    </r>
  </si>
  <si>
    <t>(тр-р№2)</t>
  </si>
  <si>
    <t>Сторонние потребители</t>
  </si>
  <si>
    <t>Г П П - 2</t>
  </si>
  <si>
    <t>34-38</t>
  </si>
  <si>
    <t>36+39</t>
  </si>
  <si>
    <t>38+40</t>
  </si>
  <si>
    <t xml:space="preserve"> - СН</t>
  </si>
  <si>
    <t>ГПП-2</t>
  </si>
  <si>
    <t>Т Э Ц</t>
  </si>
  <si>
    <t>ТГ 1 - 4</t>
  </si>
  <si>
    <t>На шины</t>
  </si>
  <si>
    <t>Суб.</t>
  </si>
  <si>
    <t>Из</t>
  </si>
  <si>
    <t>5-4</t>
  </si>
  <si>
    <t>без суб.+ТЭЦ</t>
  </si>
  <si>
    <t>6+3</t>
  </si>
  <si>
    <t>Выработано</t>
  </si>
  <si>
    <t>Из системы</t>
  </si>
  <si>
    <t>+ суб.</t>
  </si>
  <si>
    <t>+ ТЭЦ</t>
  </si>
  <si>
    <t>3+5</t>
  </si>
  <si>
    <t>Начальник ЭТЛ</t>
  </si>
  <si>
    <t>Радиаторная</t>
  </si>
  <si>
    <t>Ириклинская ГЭС</t>
  </si>
  <si>
    <r>
      <t xml:space="preserve"> </t>
    </r>
    <r>
      <rPr>
        <b/>
        <sz val="10"/>
        <rFont val="Arial Cyr"/>
        <family val="2"/>
      </rPr>
      <t>Ф№4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</si>
  <si>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Ф№2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</si>
  <si>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</si>
  <si>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Ф№13</t>
    </r>
    <r>
      <rPr>
        <sz val="10"/>
        <rFont val="Arial Cyr"/>
        <family val="0"/>
      </rPr>
      <t xml:space="preserve">               </t>
    </r>
  </si>
  <si>
    <t>Орская ТЭЦ-1</t>
  </si>
  <si>
    <r>
      <t xml:space="preserve"> </t>
    </r>
    <r>
      <rPr>
        <b/>
        <sz val="10"/>
        <rFont val="Arial Cyr"/>
        <family val="2"/>
      </rPr>
      <t>Ф№10</t>
    </r>
    <r>
      <rPr>
        <sz val="10"/>
        <rFont val="Arial Cyr"/>
        <family val="0"/>
      </rPr>
      <t xml:space="preserve">               </t>
    </r>
  </si>
  <si>
    <t>Гайская</t>
  </si>
  <si>
    <t>суб.</t>
  </si>
  <si>
    <t>сн ТЭЦ</t>
  </si>
  <si>
    <t>из системы</t>
  </si>
  <si>
    <t xml:space="preserve">      АСКУЭ  II </t>
  </si>
  <si>
    <t xml:space="preserve">          АСКУЭ  I </t>
  </si>
  <si>
    <t xml:space="preserve">          Транзит</t>
  </si>
  <si>
    <t xml:space="preserve">Дата:   </t>
  </si>
  <si>
    <t xml:space="preserve">   Яч 14</t>
  </si>
  <si>
    <t>Ф№25 ЦРП-2</t>
  </si>
  <si>
    <t>ПНС-1</t>
  </si>
  <si>
    <t>ГПП-4</t>
  </si>
  <si>
    <t>Ф№20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</si>
</sst>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  <numFmt numFmtId="175" formatCode="[$-FC19]d\ mmmm\ yyyy\ \г\."/>
    <numFmt numFmtId="176" formatCode="#.##0"/>
    <numFmt numFmtId="177" formatCode="0.0000"/>
    <numFmt numFmtId="178" formatCode="#.##0.00"/>
    <numFmt numFmtId="179" formatCode="0.000"/>
  </numFmts>
  <fonts count="3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9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14" fontId="4" fillId="0" borderId="0" xfId="0" applyNumberFormat="1" applyFont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49" fontId="0" fillId="22" borderId="10" xfId="0" applyNumberFormat="1" applyFill="1" applyBorder="1" applyAlignment="1">
      <alignment horizontal="right"/>
    </xf>
    <xf numFmtId="0" fontId="0" fillId="22" borderId="13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5" xfId="0" applyFill="1" applyBorder="1" applyAlignment="1">
      <alignment/>
    </xf>
    <xf numFmtId="0" fontId="1" fillId="0" borderId="13" xfId="0" applyFont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7" fillId="22" borderId="26" xfId="0" applyFont="1" applyFill="1" applyBorder="1" applyAlignment="1">
      <alignment/>
    </xf>
    <xf numFmtId="0" fontId="7" fillId="22" borderId="27" xfId="0" applyFont="1" applyFill="1" applyBorder="1" applyAlignment="1">
      <alignment horizontal="center"/>
    </xf>
    <xf numFmtId="0" fontId="7" fillId="22" borderId="28" xfId="0" applyFont="1" applyFill="1" applyBorder="1" applyAlignment="1">
      <alignment/>
    </xf>
    <xf numFmtId="0" fontId="7" fillId="22" borderId="29" xfId="0" applyFont="1" applyFill="1" applyBorder="1" applyAlignment="1">
      <alignment horizontal="center"/>
    </xf>
    <xf numFmtId="0" fontId="7" fillId="22" borderId="30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1" fontId="0" fillId="22" borderId="32" xfId="0" applyNumberFormat="1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1" fontId="0" fillId="22" borderId="34" xfId="0" applyNumberForma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7" fillId="22" borderId="41" xfId="0" applyFont="1" applyFill="1" applyBorder="1" applyAlignment="1">
      <alignment horizontal="center"/>
    </xf>
    <xf numFmtId="0" fontId="7" fillId="22" borderId="42" xfId="0" applyFont="1" applyFill="1" applyBorder="1" applyAlignment="1">
      <alignment horizontal="center"/>
    </xf>
    <xf numFmtId="0" fontId="7" fillId="22" borderId="43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22" borderId="1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20" borderId="17" xfId="0" applyFill="1" applyBorder="1" applyAlignment="1">
      <alignment/>
    </xf>
    <xf numFmtId="0" fontId="0" fillId="20" borderId="19" xfId="0" applyFill="1" applyBorder="1" applyAlignment="1">
      <alignment/>
    </xf>
    <xf numFmtId="0" fontId="1" fillId="20" borderId="19" xfId="0" applyFont="1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7" xfId="0" applyBorder="1" applyAlignment="1">
      <alignment/>
    </xf>
    <xf numFmtId="0" fontId="8" fillId="22" borderId="1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3" fontId="0" fillId="22" borderId="1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22" borderId="11" xfId="0" applyNumberFormat="1" applyFill="1" applyBorder="1" applyAlignment="1">
      <alignment/>
    </xf>
    <xf numFmtId="0" fontId="0" fillId="22" borderId="10" xfId="0" applyNumberFormat="1" applyFill="1" applyBorder="1" applyAlignment="1">
      <alignment/>
    </xf>
    <xf numFmtId="0" fontId="0" fillId="22" borderId="13" xfId="0" applyNumberFormat="1" applyFill="1" applyBorder="1" applyAlignment="1">
      <alignment/>
    </xf>
    <xf numFmtId="0" fontId="0" fillId="22" borderId="14" xfId="0" applyNumberFormat="1" applyFill="1" applyBorder="1" applyAlignment="1">
      <alignment/>
    </xf>
    <xf numFmtId="0" fontId="0" fillId="22" borderId="12" xfId="0" applyNumberFormat="1" applyFill="1" applyBorder="1" applyAlignment="1">
      <alignment/>
    </xf>
    <xf numFmtId="0" fontId="28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24" borderId="0" xfId="0" applyFont="1" applyFill="1" applyBorder="1" applyAlignment="1">
      <alignment/>
    </xf>
    <xf numFmtId="0" fontId="28" fillId="0" borderId="37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3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" fontId="28" fillId="0" borderId="37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37" xfId="0" applyNumberFormat="1" applyFont="1" applyBorder="1" applyAlignment="1">
      <alignment/>
    </xf>
    <xf numFmtId="1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9</xdr:row>
      <xdr:rowOff>0</xdr:rowOff>
    </xdr:from>
    <xdr:to>
      <xdr:col>10</xdr:col>
      <xdr:colOff>47625</xdr:colOff>
      <xdr:row>10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163050" y="1609725"/>
          <a:ext cx="4286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800100</xdr:colOff>
      <xdr:row>16</xdr:row>
      <xdr:rowOff>66675</xdr:rowOff>
    </xdr:from>
    <xdr:to>
      <xdr:col>9</xdr:col>
      <xdr:colOff>800100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372600" y="2809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20</xdr:row>
      <xdr:rowOff>9525</xdr:rowOff>
    </xdr:from>
    <xdr:to>
      <xdr:col>10</xdr:col>
      <xdr:colOff>0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9201150" y="34004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152400</xdr:rowOff>
    </xdr:from>
    <xdr:to>
      <xdr:col>9</xdr:col>
      <xdr:colOff>847725</xdr:colOff>
      <xdr:row>22</xdr:row>
      <xdr:rowOff>123825</xdr:rowOff>
    </xdr:to>
    <xdr:sp>
      <xdr:nvSpPr>
        <xdr:cNvPr id="4" name="Oval 5"/>
        <xdr:cNvSpPr>
          <a:spLocks/>
        </xdr:cNvSpPr>
      </xdr:nvSpPr>
      <xdr:spPr>
        <a:xfrm>
          <a:off x="9086850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733425</xdr:colOff>
      <xdr:row>20</xdr:row>
      <xdr:rowOff>152400</xdr:rowOff>
    </xdr:from>
    <xdr:to>
      <xdr:col>10</xdr:col>
      <xdr:colOff>95250</xdr:colOff>
      <xdr:row>22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9305925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</xdr:row>
      <xdr:rowOff>152400</xdr:rowOff>
    </xdr:from>
    <xdr:to>
      <xdr:col>9</xdr:col>
      <xdr:colOff>666750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9239250" y="4191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24</xdr:row>
      <xdr:rowOff>152400</xdr:rowOff>
    </xdr:from>
    <xdr:to>
      <xdr:col>10</xdr:col>
      <xdr:colOff>914400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9010650" y="4191000"/>
          <a:ext cx="1447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16</xdr:row>
      <xdr:rowOff>28575</xdr:rowOff>
    </xdr:from>
    <xdr:to>
      <xdr:col>10</xdr:col>
      <xdr:colOff>257175</xdr:colOff>
      <xdr:row>16</xdr:row>
      <xdr:rowOff>57150</xdr:rowOff>
    </xdr:to>
    <xdr:sp>
      <xdr:nvSpPr>
        <xdr:cNvPr id="8" name="Rectangle 2"/>
        <xdr:cNvSpPr>
          <a:spLocks/>
        </xdr:cNvSpPr>
      </xdr:nvSpPr>
      <xdr:spPr>
        <a:xfrm>
          <a:off x="8915400" y="2771775"/>
          <a:ext cx="8858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800100</xdr:colOff>
      <xdr:row>10</xdr:row>
      <xdr:rowOff>114300</xdr:rowOff>
    </xdr:from>
    <xdr:to>
      <xdr:col>9</xdr:col>
      <xdr:colOff>800100</xdr:colOff>
      <xdr:row>16</xdr:row>
      <xdr:rowOff>9525</xdr:rowOff>
    </xdr:to>
    <xdr:sp>
      <xdr:nvSpPr>
        <xdr:cNvPr id="9" name="Line 10"/>
        <xdr:cNvSpPr>
          <a:spLocks/>
        </xdr:cNvSpPr>
      </xdr:nvSpPr>
      <xdr:spPr>
        <a:xfrm>
          <a:off x="9372600" y="1885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914400</xdr:colOff>
      <xdr:row>22</xdr:row>
      <xdr:rowOff>123825</xdr:rowOff>
    </xdr:from>
    <xdr:to>
      <xdr:col>9</xdr:col>
      <xdr:colOff>914400</xdr:colOff>
      <xdr:row>24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9486900" y="3838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895350</xdr:colOff>
      <xdr:row>31</xdr:row>
      <xdr:rowOff>76200</xdr:rowOff>
    </xdr:from>
    <xdr:to>
      <xdr:col>10</xdr:col>
      <xdr:colOff>457200</xdr:colOff>
      <xdr:row>33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9467850" y="5248275"/>
          <a:ext cx="533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ТЭЦ</a:t>
          </a:r>
        </a:p>
      </xdr:txBody>
    </xdr:sp>
    <xdr:clientData/>
  </xdr:twoCellAnchor>
  <xdr:twoCellAnchor>
    <xdr:from>
      <xdr:col>10</xdr:col>
      <xdr:colOff>200025</xdr:colOff>
      <xdr:row>25</xdr:row>
      <xdr:rowOff>57150</xdr:rowOff>
    </xdr:from>
    <xdr:to>
      <xdr:col>10</xdr:col>
      <xdr:colOff>200025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 flipV="1">
          <a:off x="9744075" y="42576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942975</xdr:colOff>
      <xdr:row>30</xdr:row>
      <xdr:rowOff>104775</xdr:rowOff>
    </xdr:from>
    <xdr:to>
      <xdr:col>10</xdr:col>
      <xdr:colOff>914400</xdr:colOff>
      <xdr:row>30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9515475" y="5114925"/>
          <a:ext cx="9429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30</xdr:row>
      <xdr:rowOff>133350</xdr:rowOff>
    </xdr:from>
    <xdr:to>
      <xdr:col>10</xdr:col>
      <xdr:colOff>695325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239375" y="5143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4"/>
  <sheetViews>
    <sheetView zoomScalePageLayoutView="0" workbookViewId="0" topLeftCell="J1">
      <selection activeCell="AE23" sqref="AE23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9.75390625" style="0" customWidth="1"/>
    <col min="4" max="4" width="10.75390625" style="0" customWidth="1"/>
    <col min="5" max="5" width="9.75390625" style="0" customWidth="1"/>
    <col min="6" max="6" width="10.75390625" style="0" customWidth="1"/>
    <col min="7" max="7" width="9.7539062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9.75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9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11.00390625" style="0" customWidth="1"/>
    <col min="20" max="20" width="10.75390625" style="0" customWidth="1"/>
    <col min="21" max="21" width="11.125" style="0" customWidth="1"/>
    <col min="22" max="22" width="10.75390625" style="0" customWidth="1"/>
    <col min="23" max="23" width="9.75390625" style="0" customWidth="1"/>
    <col min="24" max="24" width="10.75390625" style="0" customWidth="1"/>
    <col min="25" max="28" width="9.75390625" style="0" customWidth="1"/>
  </cols>
  <sheetData>
    <row r="1" spans="2:23" ht="12.75">
      <c r="B1" s="18" t="s">
        <v>67</v>
      </c>
      <c r="H1" s="2"/>
      <c r="W1" s="2"/>
    </row>
    <row r="2" spans="2:25" ht="12.75">
      <c r="B2" s="18" t="s">
        <v>74</v>
      </c>
      <c r="C2" s="30">
        <v>42725</v>
      </c>
      <c r="F2" s="2"/>
      <c r="G2" s="2"/>
      <c r="I2" s="2"/>
      <c r="T2" s="2"/>
      <c r="V2" s="2"/>
      <c r="X2" s="2"/>
      <c r="Y2" s="2"/>
    </row>
    <row r="3" spans="5:21" ht="13.5" thickBot="1">
      <c r="E3" s="2"/>
      <c r="U3" s="2"/>
    </row>
    <row r="4" spans="1:30" ht="13.5" thickBot="1">
      <c r="A4" s="15" t="s">
        <v>40</v>
      </c>
      <c r="B4" s="4" t="s">
        <v>51</v>
      </c>
      <c r="C4" s="8" t="s">
        <v>54</v>
      </c>
      <c r="D4" s="8"/>
      <c r="E4" s="3"/>
      <c r="F4" s="8" t="s">
        <v>51</v>
      </c>
      <c r="G4" s="8" t="s">
        <v>55</v>
      </c>
      <c r="H4" s="8"/>
      <c r="I4" s="3"/>
      <c r="J4" s="8" t="s">
        <v>51</v>
      </c>
      <c r="K4" s="8" t="s">
        <v>56</v>
      </c>
      <c r="L4" s="8"/>
      <c r="M4" s="3"/>
      <c r="N4" s="8" t="s">
        <v>51</v>
      </c>
      <c r="O4" s="8" t="s">
        <v>57</v>
      </c>
      <c r="P4" s="8"/>
      <c r="Q4" s="3"/>
      <c r="R4" s="4" t="s">
        <v>60</v>
      </c>
      <c r="S4" s="3"/>
      <c r="T4" s="4" t="s">
        <v>61</v>
      </c>
      <c r="U4" s="3"/>
      <c r="V4" s="4" t="s">
        <v>62</v>
      </c>
      <c r="W4" s="3"/>
      <c r="X4" s="4" t="s">
        <v>63</v>
      </c>
      <c r="Y4" s="8"/>
      <c r="Z4" s="128" t="s">
        <v>50</v>
      </c>
      <c r="AA4" s="129" t="s">
        <v>50</v>
      </c>
      <c r="AB4" s="129" t="s">
        <v>50</v>
      </c>
      <c r="AD4" s="2"/>
    </row>
    <row r="5" spans="1:30" ht="13.5" thickBot="1">
      <c r="A5" s="7"/>
      <c r="B5" s="2" t="s">
        <v>52</v>
      </c>
      <c r="C5" s="13">
        <v>9600</v>
      </c>
      <c r="D5" s="10" t="s">
        <v>53</v>
      </c>
      <c r="E5" s="12">
        <v>9600</v>
      </c>
      <c r="F5" s="4" t="s">
        <v>52</v>
      </c>
      <c r="G5" s="3">
        <v>9600</v>
      </c>
      <c r="H5" s="4" t="s">
        <v>53</v>
      </c>
      <c r="I5" s="3">
        <v>9600</v>
      </c>
      <c r="J5" s="8" t="s">
        <v>52</v>
      </c>
      <c r="K5" s="3">
        <v>9600</v>
      </c>
      <c r="L5" s="4" t="s">
        <v>53</v>
      </c>
      <c r="M5" s="3">
        <v>9600</v>
      </c>
      <c r="N5" s="8" t="s">
        <v>52</v>
      </c>
      <c r="O5" s="3">
        <v>9600</v>
      </c>
      <c r="P5" s="4" t="s">
        <v>53</v>
      </c>
      <c r="Q5" s="3">
        <v>9600</v>
      </c>
      <c r="R5" s="4" t="s">
        <v>64</v>
      </c>
      <c r="S5" s="8">
        <v>9600</v>
      </c>
      <c r="T5" s="4" t="s">
        <v>64</v>
      </c>
      <c r="U5" s="8">
        <v>9600</v>
      </c>
      <c r="V5" s="4" t="s">
        <v>64</v>
      </c>
      <c r="W5" s="3">
        <v>9600</v>
      </c>
      <c r="X5" s="4" t="s">
        <v>64</v>
      </c>
      <c r="Y5" s="8">
        <v>9600</v>
      </c>
      <c r="Z5" s="128" t="s">
        <v>9</v>
      </c>
      <c r="AA5" s="129" t="s">
        <v>5</v>
      </c>
      <c r="AB5" s="129" t="s">
        <v>66</v>
      </c>
      <c r="AD5" s="2"/>
    </row>
    <row r="6" spans="1:30" ht="13.5" thickBot="1">
      <c r="A6" s="10"/>
      <c r="B6" s="4" t="s">
        <v>59</v>
      </c>
      <c r="C6" s="3" t="s">
        <v>31</v>
      </c>
      <c r="D6" s="6" t="s">
        <v>59</v>
      </c>
      <c r="E6" s="3" t="s">
        <v>58</v>
      </c>
      <c r="F6" s="3" t="s">
        <v>59</v>
      </c>
      <c r="G6" s="1" t="s">
        <v>31</v>
      </c>
      <c r="H6" s="1" t="s">
        <v>59</v>
      </c>
      <c r="I6" s="1" t="s">
        <v>5</v>
      </c>
      <c r="J6" s="3" t="s">
        <v>59</v>
      </c>
      <c r="K6" s="1" t="s">
        <v>31</v>
      </c>
      <c r="L6" s="1" t="s">
        <v>59</v>
      </c>
      <c r="M6" s="1" t="s">
        <v>5</v>
      </c>
      <c r="N6" s="3" t="s">
        <v>59</v>
      </c>
      <c r="O6" s="1" t="s">
        <v>31</v>
      </c>
      <c r="P6" s="1" t="s">
        <v>59</v>
      </c>
      <c r="Q6" s="1" t="s">
        <v>68</v>
      </c>
      <c r="R6" s="1" t="s">
        <v>59</v>
      </c>
      <c r="S6" s="1" t="s">
        <v>31</v>
      </c>
      <c r="T6" s="6" t="s">
        <v>59</v>
      </c>
      <c r="U6" s="6" t="s">
        <v>31</v>
      </c>
      <c r="V6" s="1" t="s">
        <v>59</v>
      </c>
      <c r="W6" s="1" t="s">
        <v>31</v>
      </c>
      <c r="X6" s="1" t="s">
        <v>59</v>
      </c>
      <c r="Y6" s="4" t="s">
        <v>31</v>
      </c>
      <c r="Z6" s="128" t="s">
        <v>19</v>
      </c>
      <c r="AA6" s="129"/>
      <c r="AB6" s="129" t="s">
        <v>65</v>
      </c>
      <c r="AD6" s="2"/>
    </row>
    <row r="7" spans="1:30" ht="13.5" thickBot="1">
      <c r="A7" s="1">
        <v>0</v>
      </c>
      <c r="B7" s="31">
        <v>64.99</v>
      </c>
      <c r="C7" s="6"/>
      <c r="D7" s="32">
        <v>11.4</v>
      </c>
      <c r="E7" s="1"/>
      <c r="F7" s="32">
        <v>49.4</v>
      </c>
      <c r="G7" s="1"/>
      <c r="H7" s="32">
        <v>70.06</v>
      </c>
      <c r="I7" s="1"/>
      <c r="J7" s="32">
        <v>5.46</v>
      </c>
      <c r="K7" s="1"/>
      <c r="L7" s="32">
        <v>15.28</v>
      </c>
      <c r="M7" s="1"/>
      <c r="N7" s="32">
        <v>5.16</v>
      </c>
      <c r="O7" s="1"/>
      <c r="P7" s="32">
        <v>59.99</v>
      </c>
      <c r="Q7" s="1"/>
      <c r="R7" s="32">
        <v>40.01</v>
      </c>
      <c r="S7" s="1"/>
      <c r="T7" s="32">
        <v>11.32</v>
      </c>
      <c r="U7" s="1"/>
      <c r="V7" s="32">
        <v>97.68</v>
      </c>
      <c r="W7" s="1"/>
      <c r="X7" s="32">
        <v>94.87</v>
      </c>
      <c r="Y7" s="1"/>
      <c r="Z7" s="128"/>
      <c r="AA7" s="130"/>
      <c r="AB7" s="129"/>
      <c r="AD7" s="2"/>
    </row>
    <row r="8" spans="1:28" ht="13.5" thickBot="1">
      <c r="A8" s="1">
        <v>1</v>
      </c>
      <c r="B8" s="32">
        <v>65.59</v>
      </c>
      <c r="C8" s="1">
        <f>C5*(B8-B7)</f>
        <v>5760.000000000082</v>
      </c>
      <c r="D8" s="32">
        <v>11.84</v>
      </c>
      <c r="E8" s="1">
        <f>E5*(D8-D7)</f>
        <v>4223.999999999995</v>
      </c>
      <c r="F8" s="32">
        <v>50.03</v>
      </c>
      <c r="G8" s="1">
        <f>G5*(F8-F7)</f>
        <v>6048.000000000025</v>
      </c>
      <c r="H8" s="32">
        <v>70.35</v>
      </c>
      <c r="I8" s="1">
        <f>I5*(H8-H7)</f>
        <v>2783.9999999999236</v>
      </c>
      <c r="J8" s="32">
        <v>6.1</v>
      </c>
      <c r="K8" s="1">
        <f>K5*(J8-J7)</f>
        <v>6143.999999999997</v>
      </c>
      <c r="L8" s="32">
        <v>15.55</v>
      </c>
      <c r="M8" s="1">
        <f>M5*(L8-L7)</f>
        <v>2592.0000000000127</v>
      </c>
      <c r="N8" s="32">
        <v>5.71</v>
      </c>
      <c r="O8" s="1">
        <f>O5*(N8-N7)</f>
        <v>5279.999999999998</v>
      </c>
      <c r="P8" s="32">
        <v>60.32</v>
      </c>
      <c r="Q8" s="1">
        <f>Q5*(P8-P7)</f>
        <v>3167.9999999999836</v>
      </c>
      <c r="R8" s="32">
        <v>40.51</v>
      </c>
      <c r="S8" s="1">
        <f>S5*(R8-R7)</f>
        <v>4800</v>
      </c>
      <c r="T8" s="32">
        <v>11.85</v>
      </c>
      <c r="U8" s="1">
        <f>U5*(T8-T7)</f>
        <v>5087.999999999994</v>
      </c>
      <c r="V8" s="32">
        <v>98.22</v>
      </c>
      <c r="W8" s="1">
        <f>W5*(V8-V7)</f>
        <v>5183.999999999924</v>
      </c>
      <c r="X8" s="32">
        <v>95.29</v>
      </c>
      <c r="Y8" s="1">
        <f>Y5*(X8-X7)</f>
        <v>4032.0000000000164</v>
      </c>
      <c r="Z8" s="128">
        <f aca="true" t="shared" si="0" ref="Z8:Z33">C8+G8+K8+O8</f>
        <v>23232.000000000102</v>
      </c>
      <c r="AA8" s="130">
        <f aca="true" t="shared" si="1" ref="AA8:AA33">E8+I8+M8+Q8</f>
        <v>12767.999999999915</v>
      </c>
      <c r="AB8" s="129">
        <f aca="true" t="shared" si="2" ref="AB8:AB23">SQRT(Z8^2+AA8^2)</f>
        <v>26509.387922017413</v>
      </c>
    </row>
    <row r="9" spans="1:28" ht="13.5" thickBot="1">
      <c r="A9" s="1">
        <v>2</v>
      </c>
      <c r="B9" s="32">
        <v>66.11</v>
      </c>
      <c r="C9" s="1">
        <f>C5*(B9-B8)</f>
        <v>4991.999999999962</v>
      </c>
      <c r="D9" s="32">
        <v>12.18</v>
      </c>
      <c r="E9" s="1">
        <f>E5*(D9-D8)</f>
        <v>3263.9999999999986</v>
      </c>
      <c r="F9" s="32">
        <v>50.54</v>
      </c>
      <c r="G9" s="1">
        <f>G5*(F9-F8)</f>
        <v>4895.999999999981</v>
      </c>
      <c r="H9" s="32">
        <v>70.59</v>
      </c>
      <c r="I9" s="1">
        <f>I5*(H9-H8)</f>
        <v>2304.0000000000873</v>
      </c>
      <c r="J9" s="32">
        <v>6.62</v>
      </c>
      <c r="K9" s="1">
        <f>K5*(J9-J8)</f>
        <v>4992.000000000005</v>
      </c>
      <c r="L9" s="32">
        <v>15.78</v>
      </c>
      <c r="M9" s="1">
        <f>M5*(L9-L8)</f>
        <v>2207.9999999999873</v>
      </c>
      <c r="N9" s="32">
        <v>6.16</v>
      </c>
      <c r="O9" s="1">
        <f>O5*(N9-N8)</f>
        <v>4320.000000000002</v>
      </c>
      <c r="P9" s="32">
        <v>60.6</v>
      </c>
      <c r="Q9" s="1">
        <f>Q5*(P9-P8)</f>
        <v>2688.000000000011</v>
      </c>
      <c r="R9" s="32">
        <v>40.93</v>
      </c>
      <c r="S9" s="1">
        <f>S5*(R9-R8)</f>
        <v>4032.0000000000164</v>
      </c>
      <c r="T9" s="32">
        <v>12.27</v>
      </c>
      <c r="U9" s="1">
        <f>U5*(T9-T8)</f>
        <v>4031.999999999999</v>
      </c>
      <c r="V9" s="32">
        <v>98.64</v>
      </c>
      <c r="W9" s="1">
        <f>W5*(V9-V8)</f>
        <v>4032.0000000000164</v>
      </c>
      <c r="X9" s="32">
        <v>95.63</v>
      </c>
      <c r="Y9" s="1">
        <f>Y5*(X9-X8)</f>
        <v>3263.9999999998963</v>
      </c>
      <c r="Z9" s="128">
        <f t="shared" si="0"/>
        <v>19199.99999999995</v>
      </c>
      <c r="AA9" s="130">
        <f t="shared" si="1"/>
        <v>10464.000000000084</v>
      </c>
      <c r="AB9" s="129">
        <f t="shared" si="2"/>
        <v>21866.305037660106</v>
      </c>
    </row>
    <row r="10" spans="1:29" ht="13.5" thickBot="1">
      <c r="A10" s="1">
        <v>3</v>
      </c>
      <c r="B10" s="32">
        <v>66.76</v>
      </c>
      <c r="C10" s="1">
        <f>C5*(B10-B9)</f>
        <v>6240.000000000055</v>
      </c>
      <c r="D10" s="32">
        <v>12.62</v>
      </c>
      <c r="E10" s="1">
        <f>E5*(D10-D9)</f>
        <v>4223.999999999995</v>
      </c>
      <c r="F10" s="32">
        <v>51.21</v>
      </c>
      <c r="G10" s="1">
        <f>G5*(F10-F9)</f>
        <v>6432.000000000016</v>
      </c>
      <c r="H10" s="32">
        <v>70.88</v>
      </c>
      <c r="I10" s="1">
        <f>I5*(H10-H9)</f>
        <v>2783.9999999999236</v>
      </c>
      <c r="J10" s="32">
        <v>7.28</v>
      </c>
      <c r="K10" s="1">
        <f>K5*(J10-J9)</f>
        <v>6336.000000000002</v>
      </c>
      <c r="L10" s="32">
        <v>16.07</v>
      </c>
      <c r="M10" s="1">
        <f>M5*(L10-L9)</f>
        <v>2784.000000000009</v>
      </c>
      <c r="N10" s="32">
        <v>6.74</v>
      </c>
      <c r="O10" s="1">
        <f>O5*(N10-N9)</f>
        <v>5568.000000000001</v>
      </c>
      <c r="P10" s="32">
        <v>60.96</v>
      </c>
      <c r="Q10" s="1">
        <f>Q5*(P10-P9)</f>
        <v>3455.9999999999945</v>
      </c>
      <c r="R10" s="32">
        <v>41.49</v>
      </c>
      <c r="S10" s="1">
        <f>S5*(R10-R9)</f>
        <v>5376.000000000022</v>
      </c>
      <c r="T10" s="32">
        <v>12.83</v>
      </c>
      <c r="U10" s="1">
        <f>U5*(T10-T9)</f>
        <v>5376.000000000005</v>
      </c>
      <c r="V10" s="32">
        <v>99.21</v>
      </c>
      <c r="W10" s="1">
        <f>W5*(V10-V9)</f>
        <v>5471.9999999999345</v>
      </c>
      <c r="X10" s="32">
        <v>96.06</v>
      </c>
      <c r="Y10" s="1">
        <f>Y5*(X10-X9)</f>
        <v>4128.0000000000655</v>
      </c>
      <c r="Z10" s="128">
        <f t="shared" si="0"/>
        <v>24576.000000000073</v>
      </c>
      <c r="AA10" s="130">
        <f t="shared" si="1"/>
        <v>13247.999999999922</v>
      </c>
      <c r="AB10" s="129">
        <f t="shared" si="2"/>
        <v>27919.335235639144</v>
      </c>
      <c r="AC10" s="2"/>
    </row>
    <row r="11" spans="1:28" ht="13.5" thickBot="1">
      <c r="A11" s="1">
        <v>4</v>
      </c>
      <c r="B11" s="32">
        <v>67.41</v>
      </c>
      <c r="C11" s="1">
        <f>C5*(B11-B10)</f>
        <v>6239.999999999918</v>
      </c>
      <c r="D11" s="32">
        <v>13.05</v>
      </c>
      <c r="E11" s="1">
        <f>E5*(D11-D10)</f>
        <v>4128.000000000015</v>
      </c>
      <c r="F11" s="32">
        <v>51.88</v>
      </c>
      <c r="G11" s="1">
        <f>G5*(F11-F10)</f>
        <v>6432.000000000016</v>
      </c>
      <c r="H11" s="32">
        <v>71.17</v>
      </c>
      <c r="I11" s="1">
        <f>I5*(H11-H10)</f>
        <v>2784.00000000006</v>
      </c>
      <c r="J11" s="32">
        <v>7.95</v>
      </c>
      <c r="K11" s="1">
        <f>K5*(J11-J10)</f>
        <v>6431.999999999999</v>
      </c>
      <c r="L11" s="32">
        <v>16.38</v>
      </c>
      <c r="M11" s="1">
        <f>M5*(L11-L10)</f>
        <v>2975.9999999999877</v>
      </c>
      <c r="N11" s="32">
        <v>7.31</v>
      </c>
      <c r="O11" s="1">
        <f>O5*(N11-N10)</f>
        <v>5471.9999999999945</v>
      </c>
      <c r="P11" s="32">
        <v>61.33</v>
      </c>
      <c r="Q11" s="1">
        <f>Q5*(P11-P10)</f>
        <v>3551.9999999999754</v>
      </c>
      <c r="R11" s="32">
        <v>42.03</v>
      </c>
      <c r="S11" s="1">
        <f>S5*(R11-R10)</f>
        <v>5183.999999999992</v>
      </c>
      <c r="T11" s="32">
        <v>13.36</v>
      </c>
      <c r="U11" s="1">
        <f>U5*(T11-T10)</f>
        <v>5087.999999999994</v>
      </c>
      <c r="V11" s="32">
        <v>99.76</v>
      </c>
      <c r="W11" s="1">
        <f>W5*(V11-V10)</f>
        <v>5280.000000000109</v>
      </c>
      <c r="X11" s="32">
        <v>96.49</v>
      </c>
      <c r="Y11" s="1">
        <f>Y5*(X11-X10)</f>
        <v>4127.999999999929</v>
      </c>
      <c r="Z11" s="128">
        <f t="shared" si="0"/>
        <v>24575.999999999927</v>
      </c>
      <c r="AA11" s="130">
        <f t="shared" si="1"/>
        <v>13440.000000000036</v>
      </c>
      <c r="AB11" s="129">
        <f t="shared" si="2"/>
        <v>28010.951001349407</v>
      </c>
    </row>
    <row r="12" spans="1:28" ht="13.5" thickBot="1">
      <c r="A12" s="1">
        <v>5</v>
      </c>
      <c r="B12" s="32">
        <v>68.03</v>
      </c>
      <c r="C12" s="1">
        <f>C5*(B12-B11)</f>
        <v>5952.000000000044</v>
      </c>
      <c r="D12" s="32">
        <v>13.46</v>
      </c>
      <c r="E12" s="1">
        <f>E5*(D12-D11)</f>
        <v>3936.0000000000014</v>
      </c>
      <c r="F12" s="32">
        <v>52.51</v>
      </c>
      <c r="G12" s="1">
        <f>G5*(F12-F11)</f>
        <v>6047.999999999956</v>
      </c>
      <c r="H12" s="32">
        <v>71.45</v>
      </c>
      <c r="I12" s="1">
        <f>I5*(H12-H11)</f>
        <v>2688.000000000011</v>
      </c>
      <c r="J12" s="32">
        <v>8.57</v>
      </c>
      <c r="K12" s="1">
        <f>K5*(J12-J11)</f>
        <v>5952.000000000001</v>
      </c>
      <c r="L12" s="32">
        <v>16.66</v>
      </c>
      <c r="M12" s="1">
        <f>M5*(L12-L11)</f>
        <v>2688.000000000011</v>
      </c>
      <c r="N12" s="32">
        <v>7.86</v>
      </c>
      <c r="O12" s="1">
        <f>O5*(N12-N11)</f>
        <v>5280.000000000007</v>
      </c>
      <c r="P12" s="32">
        <v>61.67</v>
      </c>
      <c r="Q12" s="1">
        <f>Q5*(P12-P11)</f>
        <v>3264.0000000000327</v>
      </c>
      <c r="R12" s="32">
        <v>42.54</v>
      </c>
      <c r="S12" s="1">
        <f>S5*(R12-R11)</f>
        <v>4895.999999999981</v>
      </c>
      <c r="T12" s="32">
        <v>13.88</v>
      </c>
      <c r="U12" s="1">
        <f>U5*(T12-T11)</f>
        <v>4992.000000000013</v>
      </c>
      <c r="V12" s="32">
        <v>100.3</v>
      </c>
      <c r="W12" s="1">
        <f>W5*(V12-V11)</f>
        <v>5183.999999999924</v>
      </c>
      <c r="X12" s="32">
        <v>96.9</v>
      </c>
      <c r="Y12" s="1">
        <f>Y5*(X12-X11)</f>
        <v>3936.0000000001037</v>
      </c>
      <c r="Z12" s="128">
        <f t="shared" si="0"/>
        <v>23232.000000000007</v>
      </c>
      <c r="AA12" s="130">
        <f t="shared" si="1"/>
        <v>12576.000000000056</v>
      </c>
      <c r="AB12" s="129">
        <f t="shared" si="2"/>
        <v>26417.4487791687</v>
      </c>
    </row>
    <row r="13" spans="1:28" ht="13.5" thickBot="1">
      <c r="A13" s="1">
        <v>6</v>
      </c>
      <c r="B13" s="32">
        <v>68.65</v>
      </c>
      <c r="C13" s="1">
        <f>C5*(B13-B12)</f>
        <v>5952.000000000044</v>
      </c>
      <c r="D13" s="32">
        <v>13.89</v>
      </c>
      <c r="E13" s="1">
        <f>E5*(D13-D12)</f>
        <v>4127.999999999997</v>
      </c>
      <c r="F13" s="32">
        <v>53.15</v>
      </c>
      <c r="G13" s="1">
        <f>G5*(F13-F12)</f>
        <v>6144.0000000000055</v>
      </c>
      <c r="H13" s="32">
        <v>71.73</v>
      </c>
      <c r="I13" s="1">
        <f>I5*(H13-H12)</f>
        <v>2688.000000000011</v>
      </c>
      <c r="J13" s="32">
        <v>9.21</v>
      </c>
      <c r="K13" s="1">
        <f>K5*(J13-J12)</f>
        <v>6144.0000000000055</v>
      </c>
      <c r="L13" s="32">
        <v>16.94</v>
      </c>
      <c r="M13" s="1">
        <f>M5*(L13-L12)</f>
        <v>2688.000000000011</v>
      </c>
      <c r="N13" s="32">
        <v>8.41</v>
      </c>
      <c r="O13" s="1">
        <f>O5*(N13-N12)</f>
        <v>5279.999999999998</v>
      </c>
      <c r="P13" s="32">
        <v>62.02</v>
      </c>
      <c r="Q13" s="1">
        <f>Q5*(P13-P12)</f>
        <v>3360.0000000000136</v>
      </c>
      <c r="R13" s="32">
        <v>43.06</v>
      </c>
      <c r="S13" s="1">
        <f>S5*(R13-R12)</f>
        <v>4992.00000000003</v>
      </c>
      <c r="T13" s="32">
        <v>14.4</v>
      </c>
      <c r="U13" s="1">
        <f>U5*(T13-T12)</f>
        <v>4991.999999999996</v>
      </c>
      <c r="V13" s="32">
        <v>100.84</v>
      </c>
      <c r="W13" s="1">
        <f>W5*(V13-V12)</f>
        <v>5184.00000000006</v>
      </c>
      <c r="X13" s="32">
        <v>97.32</v>
      </c>
      <c r="Y13" s="1">
        <f>Y5*(X13-X12)</f>
        <v>4031.99999999988</v>
      </c>
      <c r="Z13" s="128">
        <f t="shared" si="0"/>
        <v>23520.00000000005</v>
      </c>
      <c r="AA13" s="130">
        <f t="shared" si="1"/>
        <v>12864.000000000033</v>
      </c>
      <c r="AB13" s="129">
        <f t="shared" si="2"/>
        <v>26808.075201326992</v>
      </c>
    </row>
    <row r="14" spans="1:28" ht="13.5" thickBot="1">
      <c r="A14" s="1">
        <v>7</v>
      </c>
      <c r="B14" s="32">
        <v>69.32</v>
      </c>
      <c r="C14" s="1">
        <f>C5*(B14-B13)</f>
        <v>6431.99999999988</v>
      </c>
      <c r="D14" s="32">
        <v>14.35</v>
      </c>
      <c r="E14" s="1">
        <f>E5*(D14-D13)</f>
        <v>4415.999999999991</v>
      </c>
      <c r="F14" s="32">
        <v>53.84</v>
      </c>
      <c r="G14" s="1">
        <f>G5*(F14-F13)</f>
        <v>6624.000000000046</v>
      </c>
      <c r="H14" s="32">
        <v>72.03</v>
      </c>
      <c r="I14" s="1">
        <f>I5*(H14-H13)</f>
        <v>2879.9999999999727</v>
      </c>
      <c r="J14" s="32">
        <v>9.9</v>
      </c>
      <c r="K14" s="1">
        <f>K5*(J14-J13)</f>
        <v>6623.999999999995</v>
      </c>
      <c r="L14" s="32">
        <v>17.26</v>
      </c>
      <c r="M14" s="1">
        <f>M5*(L14-L13)</f>
        <v>3072.0000000000027</v>
      </c>
      <c r="N14" s="32">
        <v>9.01</v>
      </c>
      <c r="O14" s="1">
        <f>O5*(N14-N13)</f>
        <v>5759.999999999996</v>
      </c>
      <c r="P14" s="32">
        <v>62.41</v>
      </c>
      <c r="Q14" s="1">
        <f>Q5*(P14-P13)</f>
        <v>3743.9999999999372</v>
      </c>
      <c r="R14" s="32">
        <v>43.61</v>
      </c>
      <c r="S14" s="1">
        <f>S5*(R14-R13)</f>
        <v>5279.999999999973</v>
      </c>
      <c r="T14" s="32">
        <v>14.97</v>
      </c>
      <c r="U14" s="1">
        <f>U5*(T14-T13)</f>
        <v>5472.000000000003</v>
      </c>
      <c r="V14" s="32">
        <v>101.42</v>
      </c>
      <c r="W14" s="1">
        <f>W5*(V14-V13)</f>
        <v>5567.999999999984</v>
      </c>
      <c r="X14" s="32">
        <v>97.77</v>
      </c>
      <c r="Y14" s="1">
        <f>Y5*(X14-X13)</f>
        <v>4320.000000000027</v>
      </c>
      <c r="Z14" s="128">
        <f t="shared" si="0"/>
        <v>25439.99999999992</v>
      </c>
      <c r="AA14" s="130">
        <f t="shared" si="1"/>
        <v>14111.999999999905</v>
      </c>
      <c r="AB14" s="129">
        <f t="shared" si="2"/>
        <v>29091.960126467817</v>
      </c>
    </row>
    <row r="15" spans="1:28" ht="13.5" thickBot="1">
      <c r="A15" s="1">
        <v>8</v>
      </c>
      <c r="B15" s="32">
        <v>69.91</v>
      </c>
      <c r="C15" s="1">
        <f>C5*(B15-B14)</f>
        <v>5664.000000000033</v>
      </c>
      <c r="D15" s="32">
        <v>14.74</v>
      </c>
      <c r="E15" s="1">
        <f>E5*(D15-D14)</f>
        <v>3744.0000000000055</v>
      </c>
      <c r="F15" s="32">
        <v>54.45</v>
      </c>
      <c r="G15" s="1">
        <f>G5*(F15-F14)</f>
        <v>5855.9999999999945</v>
      </c>
      <c r="H15" s="32">
        <v>72.3</v>
      </c>
      <c r="I15" s="1">
        <f>I5*(H15-H14)</f>
        <v>2591.999999999962</v>
      </c>
      <c r="J15" s="32">
        <v>10.5</v>
      </c>
      <c r="K15" s="1">
        <f>K5*(J15-J14)</f>
        <v>5759.999999999996</v>
      </c>
      <c r="L15" s="32">
        <v>17.54</v>
      </c>
      <c r="M15" s="1">
        <f>M5*(L15-L14)</f>
        <v>2687.999999999977</v>
      </c>
      <c r="N15" s="32">
        <v>9.53</v>
      </c>
      <c r="O15" s="1">
        <f>O5*(N15-N14)</f>
        <v>4991.999999999996</v>
      </c>
      <c r="P15" s="32">
        <v>62.74</v>
      </c>
      <c r="Q15" s="1">
        <f>Q5*(P15-P14)</f>
        <v>3168.000000000052</v>
      </c>
      <c r="R15" s="32">
        <v>44.12</v>
      </c>
      <c r="S15" s="1">
        <f>S5*(R15-R14)</f>
        <v>4895.999999999981</v>
      </c>
      <c r="T15" s="32">
        <v>15.47</v>
      </c>
      <c r="U15" s="1">
        <f>U5*(T15-T14)</f>
        <v>4800</v>
      </c>
      <c r="V15" s="32">
        <v>101.95</v>
      </c>
      <c r="W15" s="1">
        <f>W5*(V15-V14)</f>
        <v>5088.000000000011</v>
      </c>
      <c r="X15" s="32">
        <v>98.18</v>
      </c>
      <c r="Y15" s="1">
        <f>Y5*(X15-X14)</f>
        <v>3936.0000000001037</v>
      </c>
      <c r="Z15" s="128">
        <f t="shared" si="0"/>
        <v>22272.00000000002</v>
      </c>
      <c r="AA15" s="130">
        <f t="shared" si="1"/>
        <v>12191.999999999996</v>
      </c>
      <c r="AB15" s="129">
        <f t="shared" si="2"/>
        <v>25390.684275930824</v>
      </c>
    </row>
    <row r="16" spans="1:28" ht="13.5" thickBot="1">
      <c r="A16" s="1">
        <v>9</v>
      </c>
      <c r="B16" s="32">
        <v>70.52</v>
      </c>
      <c r="C16" s="1">
        <f>C5*(B16-B15)</f>
        <v>5855.9999999999945</v>
      </c>
      <c r="D16" s="32">
        <v>15.13</v>
      </c>
      <c r="E16" s="1">
        <f>E5*(D16-D15)</f>
        <v>3744.0000000000055</v>
      </c>
      <c r="F16" s="32">
        <v>55.09</v>
      </c>
      <c r="G16" s="1">
        <f>G5*(F16-F15)</f>
        <v>6144.0000000000055</v>
      </c>
      <c r="H16" s="32">
        <v>72.57</v>
      </c>
      <c r="I16" s="1">
        <f>I5*(H16-H15)</f>
        <v>2591.999999999962</v>
      </c>
      <c r="J16" s="32">
        <v>11.11</v>
      </c>
      <c r="K16" s="1">
        <f>K5*(J16-J15)</f>
        <v>5855.9999999999945</v>
      </c>
      <c r="L16" s="32">
        <v>17.82</v>
      </c>
      <c r="M16" s="1">
        <f>M5*(L16-L15)</f>
        <v>2688.000000000011</v>
      </c>
      <c r="N16" s="32">
        <v>10.07</v>
      </c>
      <c r="O16" s="1">
        <f>O5*(N16-N15)</f>
        <v>5184.000000000009</v>
      </c>
      <c r="P16" s="32">
        <v>63.09</v>
      </c>
      <c r="Q16" s="1">
        <f>Q5*(P16-P15)</f>
        <v>3360.0000000000136</v>
      </c>
      <c r="R16" s="32">
        <v>44.63</v>
      </c>
      <c r="S16" s="1">
        <f>S5*(R16-R15)</f>
        <v>4896.000000000049</v>
      </c>
      <c r="T16" s="32">
        <v>15.98</v>
      </c>
      <c r="U16" s="1">
        <f>U5*(T16-T15)</f>
        <v>4895.999999999998</v>
      </c>
      <c r="V16" s="32">
        <v>102.48</v>
      </c>
      <c r="W16" s="1">
        <f>W5*(V16-V15)</f>
        <v>5088.000000000011</v>
      </c>
      <c r="X16" s="32">
        <v>98.58</v>
      </c>
      <c r="Y16" s="1">
        <f>Y5*(X16-X15)</f>
        <v>3839.999999999918</v>
      </c>
      <c r="Z16" s="128">
        <f t="shared" si="0"/>
        <v>23040</v>
      </c>
      <c r="AA16" s="130">
        <f t="shared" si="1"/>
        <v>12383.999999999993</v>
      </c>
      <c r="AB16" s="129">
        <f t="shared" si="2"/>
        <v>26157.313623535574</v>
      </c>
    </row>
    <row r="17" spans="1:28" ht="13.5" thickBot="1">
      <c r="A17" s="1">
        <v>10</v>
      </c>
      <c r="B17" s="32">
        <v>71.12</v>
      </c>
      <c r="C17" s="1">
        <f>C5*(B17-B16)</f>
        <v>5760.000000000082</v>
      </c>
      <c r="D17" s="32">
        <v>15.51</v>
      </c>
      <c r="E17" s="1">
        <f>E5*(D17-D16)</f>
        <v>3647.9999999999905</v>
      </c>
      <c r="F17" s="32">
        <v>55.72</v>
      </c>
      <c r="G17" s="1">
        <f>G5*(F17-F16)</f>
        <v>6047.999999999956</v>
      </c>
      <c r="H17" s="32">
        <v>72.83</v>
      </c>
      <c r="I17" s="1">
        <f>I5*(H17-H16)</f>
        <v>2496.000000000049</v>
      </c>
      <c r="J17" s="32">
        <v>11.71</v>
      </c>
      <c r="K17" s="1">
        <f>K5*(J17-J16)</f>
        <v>5760.000000000014</v>
      </c>
      <c r="L17" s="32">
        <v>18.09</v>
      </c>
      <c r="M17" s="1">
        <f>M5*(L17-L16)</f>
        <v>2591.999999999996</v>
      </c>
      <c r="N17" s="32">
        <v>10.58</v>
      </c>
      <c r="O17" s="1">
        <f>O5*(N17-N16)</f>
        <v>4895.999999999998</v>
      </c>
      <c r="P17" s="32">
        <v>63.44</v>
      </c>
      <c r="Q17" s="1">
        <f>Q5*(P17-P16)</f>
        <v>3359.9999999999454</v>
      </c>
      <c r="R17" s="32">
        <v>45.1</v>
      </c>
      <c r="S17" s="1">
        <f>S5*(R17-R16)</f>
        <v>4511.999999999989</v>
      </c>
      <c r="T17" s="32">
        <v>16.46</v>
      </c>
      <c r="U17" s="1">
        <f>U5*(T17-T16)</f>
        <v>4608.000000000004</v>
      </c>
      <c r="V17" s="32">
        <v>103.01</v>
      </c>
      <c r="W17" s="1">
        <f>W5*(V17-V16)</f>
        <v>5088.000000000011</v>
      </c>
      <c r="X17" s="32">
        <v>98.97</v>
      </c>
      <c r="Y17" s="1">
        <f>Y5*(X17-X16)</f>
        <v>3744.0000000000055</v>
      </c>
      <c r="Z17" s="128">
        <f t="shared" si="0"/>
        <v>22464.00000000005</v>
      </c>
      <c r="AA17" s="130">
        <f t="shared" si="1"/>
        <v>12095.999999999982</v>
      </c>
      <c r="AB17" s="129">
        <f t="shared" si="2"/>
        <v>25513.61424808335</v>
      </c>
    </row>
    <row r="18" spans="1:28" ht="13.5" thickBot="1">
      <c r="A18" s="1">
        <v>11</v>
      </c>
      <c r="B18" s="32">
        <v>71.87</v>
      </c>
      <c r="C18" s="1">
        <f>C5*(B18-B17)</f>
        <v>7200</v>
      </c>
      <c r="D18" s="32">
        <v>15.99</v>
      </c>
      <c r="E18" s="1">
        <f>E5*(D18-D17)</f>
        <v>4608.000000000004</v>
      </c>
      <c r="F18" s="32">
        <v>56.5</v>
      </c>
      <c r="G18" s="1">
        <f>G5*(F18-F17)</f>
        <v>7488.000000000011</v>
      </c>
      <c r="H18" s="32">
        <v>73.14</v>
      </c>
      <c r="I18" s="1">
        <f>I5*(H18-H17)</f>
        <v>2976.000000000022</v>
      </c>
      <c r="J18" s="32">
        <v>12.43</v>
      </c>
      <c r="K18" s="1">
        <f>K5*(J18-J17)</f>
        <v>6911.999999999989</v>
      </c>
      <c r="L18" s="32">
        <v>18.44</v>
      </c>
      <c r="M18" s="1">
        <f>M5*(L18-L17)</f>
        <v>3360.0000000000136</v>
      </c>
      <c r="N18" s="32">
        <v>11.21</v>
      </c>
      <c r="O18" s="1">
        <f>O5*(N18-N17)</f>
        <v>6048.000000000007</v>
      </c>
      <c r="P18" s="32">
        <v>63.86</v>
      </c>
      <c r="Q18" s="1">
        <f>Q5*(P18-P17)</f>
        <v>4032.0000000000164</v>
      </c>
      <c r="R18" s="32">
        <v>45.75</v>
      </c>
      <c r="S18" s="1">
        <f>S5*(R18-R17)</f>
        <v>6239.999999999986</v>
      </c>
      <c r="T18" s="32">
        <v>17.04</v>
      </c>
      <c r="U18" s="1">
        <f>U5*(T18-T17)</f>
        <v>5567.999999999984</v>
      </c>
      <c r="V18" s="32">
        <v>103.67</v>
      </c>
      <c r="W18" s="1">
        <f>W5*(V18-V17)</f>
        <v>6335.999999999967</v>
      </c>
      <c r="X18" s="32">
        <v>99.43</v>
      </c>
      <c r="Y18" s="1">
        <f>Y5*(X18-X17)</f>
        <v>4416.000000000076</v>
      </c>
      <c r="Z18" s="128">
        <f t="shared" si="0"/>
        <v>27648.000000000007</v>
      </c>
      <c r="AA18" s="130">
        <f t="shared" si="1"/>
        <v>14976.000000000056</v>
      </c>
      <c r="AB18" s="129">
        <f t="shared" si="2"/>
        <v>31443.48072335507</v>
      </c>
    </row>
    <row r="19" spans="1:28" ht="13.5" thickBot="1">
      <c r="A19" s="1">
        <v>12</v>
      </c>
      <c r="B19" s="32">
        <v>72.42</v>
      </c>
      <c r="C19" s="1">
        <f>C5*(B19-B18)</f>
        <v>5279.999999999973</v>
      </c>
      <c r="D19" s="32">
        <v>16.32</v>
      </c>
      <c r="E19" s="1">
        <f>E5*(D19-D18)</f>
        <v>3168.000000000001</v>
      </c>
      <c r="F19" s="32">
        <v>57.06</v>
      </c>
      <c r="G19" s="1">
        <f>G5*(F19-F18)</f>
        <v>5376.000000000022</v>
      </c>
      <c r="H19" s="32">
        <v>73.37</v>
      </c>
      <c r="I19" s="1">
        <f>I5*(H19-H18)</f>
        <v>2208.000000000038</v>
      </c>
      <c r="J19" s="32">
        <v>12.95</v>
      </c>
      <c r="K19" s="1">
        <f>K5*(J19-J18)</f>
        <v>4991.999999999996</v>
      </c>
      <c r="L19" s="32">
        <v>18.71</v>
      </c>
      <c r="M19" s="1">
        <f>M5*(L19-L18)</f>
        <v>2591.999999999996</v>
      </c>
      <c r="N19" s="32">
        <v>11.66</v>
      </c>
      <c r="O19" s="1">
        <f>O5*(N19-N18)</f>
        <v>4319.999999999993</v>
      </c>
      <c r="P19" s="32">
        <v>64.17</v>
      </c>
      <c r="Q19" s="1">
        <f>Q5*(P19-P18)</f>
        <v>2976.000000000022</v>
      </c>
      <c r="R19" s="32">
        <v>46.21</v>
      </c>
      <c r="S19" s="1">
        <f>S5*(R19-R18)</f>
        <v>4416.000000000008</v>
      </c>
      <c r="T19" s="32">
        <v>17.48</v>
      </c>
      <c r="U19" s="1">
        <f>U5*(T19-T18)</f>
        <v>4224.000000000013</v>
      </c>
      <c r="V19" s="32">
        <v>104.16</v>
      </c>
      <c r="W19" s="1">
        <f>W5*(V19-V18)</f>
        <v>4703.999999999951</v>
      </c>
      <c r="X19" s="32">
        <v>99.77</v>
      </c>
      <c r="Y19" s="1">
        <f>Y5*(X19-X18)</f>
        <v>3263.9999999998963</v>
      </c>
      <c r="Z19" s="128">
        <f t="shared" si="0"/>
        <v>19967.999999999985</v>
      </c>
      <c r="AA19" s="130">
        <f t="shared" si="1"/>
        <v>10944.000000000056</v>
      </c>
      <c r="AB19" s="129">
        <f t="shared" si="2"/>
        <v>22770.422920973615</v>
      </c>
    </row>
    <row r="20" spans="1:28" ht="13.5" thickBot="1">
      <c r="A20" s="1">
        <v>13</v>
      </c>
      <c r="B20" s="32">
        <v>73.1</v>
      </c>
      <c r="C20" s="1">
        <f>C5*(B20-B19)</f>
        <v>6527.999999999929</v>
      </c>
      <c r="D20" s="32">
        <v>16.74</v>
      </c>
      <c r="E20" s="1">
        <f>E5*(D20-D19)</f>
        <v>4031.9999999999823</v>
      </c>
      <c r="F20" s="32">
        <v>57.77</v>
      </c>
      <c r="G20" s="1">
        <f>G5*(F20-F19)</f>
        <v>6816.000000000008</v>
      </c>
      <c r="H20" s="32">
        <v>73.65</v>
      </c>
      <c r="I20" s="1">
        <f>I5*(H20-H19)</f>
        <v>2688.000000000011</v>
      </c>
      <c r="J20" s="32">
        <v>13.63</v>
      </c>
      <c r="K20" s="1">
        <f>K5*(J20-J19)</f>
        <v>6528.000000000015</v>
      </c>
      <c r="L20" s="32">
        <v>19.05</v>
      </c>
      <c r="M20" s="1">
        <f>M5*(L20-L19)</f>
        <v>3263.9999999999986</v>
      </c>
      <c r="N20" s="32">
        <v>12.24</v>
      </c>
      <c r="O20" s="1">
        <f>O5*(N20-N19)</f>
        <v>5568.000000000001</v>
      </c>
      <c r="P20" s="32">
        <v>64.56</v>
      </c>
      <c r="Q20" s="1">
        <f>Q5*(P20-P19)</f>
        <v>3744.0000000000055</v>
      </c>
      <c r="R20" s="32">
        <v>46.78</v>
      </c>
      <c r="S20" s="1">
        <f>S5*(R20-R19)</f>
        <v>5472.000000000003</v>
      </c>
      <c r="T20" s="32">
        <v>18.02</v>
      </c>
      <c r="U20" s="1">
        <f>U5*(T20-T19)</f>
        <v>5183.999999999992</v>
      </c>
      <c r="V20" s="32">
        <v>104.75</v>
      </c>
      <c r="W20" s="1">
        <f>W5*(V20-V19)</f>
        <v>5664.000000000033</v>
      </c>
      <c r="X20" s="32">
        <v>100.2</v>
      </c>
      <c r="Y20" s="1">
        <f>Y5*(X20-X19)</f>
        <v>4128.0000000000655</v>
      </c>
      <c r="Z20" s="128">
        <f t="shared" si="0"/>
        <v>25439.999999999953</v>
      </c>
      <c r="AA20" s="130">
        <f t="shared" si="1"/>
        <v>13727.999999999996</v>
      </c>
      <c r="AB20" s="129">
        <f t="shared" si="2"/>
        <v>28907.638852040433</v>
      </c>
    </row>
    <row r="21" spans="1:28" ht="13.5" thickBot="1">
      <c r="A21" s="1">
        <v>14</v>
      </c>
      <c r="B21" s="32">
        <v>73.79</v>
      </c>
      <c r="C21" s="1">
        <f>C5*(B21-B20)</f>
        <v>6624.000000000115</v>
      </c>
      <c r="D21" s="32">
        <v>17.1</v>
      </c>
      <c r="E21" s="1">
        <f>E5*(D21-D20)</f>
        <v>3456.0000000000286</v>
      </c>
      <c r="F21" s="32">
        <v>58.38</v>
      </c>
      <c r="G21" s="1">
        <f>G5*(F21-F20)</f>
        <v>5855.9999999999945</v>
      </c>
      <c r="H21" s="32">
        <v>73.9</v>
      </c>
      <c r="I21" s="1">
        <f>I5*(H21-H20)</f>
        <v>2400</v>
      </c>
      <c r="J21" s="32">
        <v>14.2</v>
      </c>
      <c r="K21" s="1">
        <f>K5*(J21-J20)</f>
        <v>5471.999999999985</v>
      </c>
      <c r="L21" s="32">
        <v>19.34</v>
      </c>
      <c r="M21" s="1">
        <f>M5*(L21-L20)</f>
        <v>2783.999999999992</v>
      </c>
      <c r="N21" s="32">
        <v>12.73</v>
      </c>
      <c r="O21" s="1">
        <f>O5*(N21-N20)</f>
        <v>4704.000000000002</v>
      </c>
      <c r="P21" s="32">
        <v>64.89</v>
      </c>
      <c r="Q21" s="1">
        <f>Q5*(P21-P20)</f>
        <v>3167.9999999999836</v>
      </c>
      <c r="R21" s="32">
        <v>47.28</v>
      </c>
      <c r="S21" s="1">
        <f>S5*(R21-R20)</f>
        <v>4800</v>
      </c>
      <c r="T21" s="32">
        <v>18.49</v>
      </c>
      <c r="U21" s="1">
        <f>U5*(T21-T20)</f>
        <v>4511.999999999989</v>
      </c>
      <c r="V21" s="32">
        <v>105.27</v>
      </c>
      <c r="W21" s="1">
        <f>W5*(V21-V20)</f>
        <v>4991.999999999962</v>
      </c>
      <c r="X21" s="32">
        <v>100.57</v>
      </c>
      <c r="Y21" s="1">
        <f>Y5*(X21-X20)</f>
        <v>3551.9999999999072</v>
      </c>
      <c r="Z21" s="128">
        <f t="shared" si="0"/>
        <v>22656.000000000095</v>
      </c>
      <c r="AA21" s="130">
        <f t="shared" si="1"/>
        <v>11808.000000000005</v>
      </c>
      <c r="AB21" s="129">
        <f t="shared" si="2"/>
        <v>25548.44809376891</v>
      </c>
    </row>
    <row r="22" spans="1:28" ht="13.5" thickBot="1">
      <c r="A22" s="1">
        <v>15</v>
      </c>
      <c r="B22" s="32">
        <v>74.43</v>
      </c>
      <c r="C22" s="1">
        <f>C5*(B22-B21)</f>
        <v>6144.0000000000055</v>
      </c>
      <c r="D22" s="32">
        <v>17.56</v>
      </c>
      <c r="E22" s="1">
        <f>E5*(D22-D21)</f>
        <v>4415.9999999999745</v>
      </c>
      <c r="F22" s="32">
        <v>59.14</v>
      </c>
      <c r="G22" s="1">
        <f>G5*(F22-F21)</f>
        <v>7295.999999999981</v>
      </c>
      <c r="H22" s="32">
        <v>74.2</v>
      </c>
      <c r="I22" s="1">
        <f>I5*(H22-H21)</f>
        <v>2879.9999999999727</v>
      </c>
      <c r="J22" s="32">
        <v>14.92</v>
      </c>
      <c r="K22" s="1">
        <f>K5*(J22-J21)</f>
        <v>6912.000000000006</v>
      </c>
      <c r="L22" s="32">
        <v>19.7</v>
      </c>
      <c r="M22" s="1">
        <f>M5*(L22-L21)</f>
        <v>3455.9999999999945</v>
      </c>
      <c r="N22" s="32">
        <v>13.34</v>
      </c>
      <c r="O22" s="1">
        <f>O5*(N22-N21)</f>
        <v>5855.9999999999945</v>
      </c>
      <c r="P22" s="32">
        <v>65.3</v>
      </c>
      <c r="Q22" s="1">
        <f>Q5*(P22-P21)</f>
        <v>3935.9999999999673</v>
      </c>
      <c r="R22" s="32">
        <v>47.89</v>
      </c>
      <c r="S22" s="1">
        <f>S5*(R22-R21)</f>
        <v>5855.9999999999945</v>
      </c>
      <c r="T22" s="32">
        <v>19.07</v>
      </c>
      <c r="U22" s="1">
        <f>U5*(T22-T21)</f>
        <v>5568.000000000018</v>
      </c>
      <c r="V22" s="32">
        <v>105.9</v>
      </c>
      <c r="W22" s="1">
        <f>W5*(V22-V21)</f>
        <v>6048.000000000093</v>
      </c>
      <c r="X22" s="32">
        <v>101.03</v>
      </c>
      <c r="Y22" s="1">
        <f>Y5*(X22-X21)</f>
        <v>4416.000000000076</v>
      </c>
      <c r="Z22" s="128">
        <f t="shared" si="0"/>
        <v>26207.999999999985</v>
      </c>
      <c r="AA22" s="130">
        <f t="shared" si="1"/>
        <v>14687.999999999909</v>
      </c>
      <c r="AB22" s="129">
        <f t="shared" si="2"/>
        <v>30043.245630257672</v>
      </c>
    </row>
    <row r="23" spans="1:28" ht="13.5" thickBot="1">
      <c r="A23" s="1">
        <v>16</v>
      </c>
      <c r="B23" s="32">
        <v>75.61</v>
      </c>
      <c r="C23" s="1">
        <f>C5*(B23-B22)</f>
        <v>11327.999999999929</v>
      </c>
      <c r="D23" s="32">
        <v>18.32</v>
      </c>
      <c r="E23" s="1">
        <f>E5*(D23-D22)</f>
        <v>7296.000000000015</v>
      </c>
      <c r="F23" s="32">
        <v>59.69</v>
      </c>
      <c r="G23" s="1">
        <f>G5*(F23-F22)</f>
        <v>5279.999999999973</v>
      </c>
      <c r="H23" s="32">
        <v>74.68</v>
      </c>
      <c r="I23" s="1">
        <f>I5*(H23-H22)</f>
        <v>4608.000000000038</v>
      </c>
      <c r="J23" s="32">
        <v>15.44</v>
      </c>
      <c r="K23" s="1">
        <f>K5*(J23-J22)</f>
        <v>4991.999999999996</v>
      </c>
      <c r="L23" s="32">
        <v>19.95</v>
      </c>
      <c r="M23" s="1">
        <f>M5*(L23-L22)</f>
        <v>2400</v>
      </c>
      <c r="N23" s="32">
        <v>13.79</v>
      </c>
      <c r="O23" s="1">
        <f>O5*(N23-N22)</f>
        <v>4319.999999999993</v>
      </c>
      <c r="P23" s="32">
        <v>65.59</v>
      </c>
      <c r="Q23" s="1">
        <f>Q5*(P23-P22)</f>
        <v>2784.00000000006</v>
      </c>
      <c r="R23" s="32">
        <v>48.34</v>
      </c>
      <c r="S23" s="1">
        <f>S5*(R23-R22)</f>
        <v>4320.000000000027</v>
      </c>
      <c r="T23" s="32">
        <v>19.5</v>
      </c>
      <c r="U23" s="1">
        <f>U5*(T23-T22)</f>
        <v>4127.999999999997</v>
      </c>
      <c r="V23" s="32">
        <v>106.37</v>
      </c>
      <c r="W23" s="1">
        <f>W5*(V23-V22)</f>
        <v>4511.999999999989</v>
      </c>
      <c r="X23" s="32">
        <v>101.36</v>
      </c>
      <c r="Y23" s="1">
        <f>Y5*(X23-X22)</f>
        <v>3167.9999999999836</v>
      </c>
      <c r="Z23" s="128">
        <f t="shared" si="0"/>
        <v>25919.99999999989</v>
      </c>
      <c r="AA23" s="130">
        <f t="shared" si="1"/>
        <v>17088.000000000113</v>
      </c>
      <c r="AB23" s="129">
        <f t="shared" si="2"/>
        <v>31045.87160960372</v>
      </c>
    </row>
    <row r="24" spans="1:28" ht="13.5" thickBot="1">
      <c r="A24" s="1">
        <v>17</v>
      </c>
      <c r="B24" s="32">
        <v>76.19</v>
      </c>
      <c r="C24" s="1">
        <f>C5*(B24-B23)</f>
        <v>5567.999999999984</v>
      </c>
      <c r="D24" s="32">
        <v>18.68</v>
      </c>
      <c r="E24" s="1">
        <f>E5*(D24-D23)</f>
        <v>3455.9999999999945</v>
      </c>
      <c r="F24" s="32">
        <v>60.36</v>
      </c>
      <c r="G24" s="1">
        <f>G5*(F24-F23)</f>
        <v>6432.000000000016</v>
      </c>
      <c r="H24" s="32">
        <v>74.91</v>
      </c>
      <c r="I24" s="1">
        <f>I5*(H24-H23)</f>
        <v>2207.999999999902</v>
      </c>
      <c r="J24" s="32">
        <v>16.07</v>
      </c>
      <c r="K24" s="1">
        <f>K5*(J24-J23)</f>
        <v>6048.000000000007</v>
      </c>
      <c r="L24" s="32">
        <v>20.24</v>
      </c>
      <c r="M24" s="1">
        <f>M5*(L24-L23)</f>
        <v>2783.999999999992</v>
      </c>
      <c r="N24" s="32">
        <v>14.33</v>
      </c>
      <c r="O24" s="1">
        <f>O5*(N24-N23)</f>
        <v>5184.000000000009</v>
      </c>
      <c r="P24" s="32">
        <v>65.95</v>
      </c>
      <c r="Q24" s="1">
        <f>Q5*(P24-P23)</f>
        <v>3455.9999999999945</v>
      </c>
      <c r="R24" s="32">
        <v>48.89</v>
      </c>
      <c r="S24" s="1">
        <f>S5*(R24-R23)</f>
        <v>5279.999999999973</v>
      </c>
      <c r="T24" s="32">
        <v>20.01</v>
      </c>
      <c r="U24" s="1">
        <f>U5*(T24-T23)</f>
        <v>4896.000000000015</v>
      </c>
      <c r="V24" s="32">
        <v>106.94</v>
      </c>
      <c r="W24" s="1">
        <f>W5*(V24-V23)</f>
        <v>5471.9999999999345</v>
      </c>
      <c r="X24" s="32">
        <v>101.77</v>
      </c>
      <c r="Y24" s="1">
        <f>Y5*(X24-X23)</f>
        <v>3935.9999999999673</v>
      </c>
      <c r="Z24" s="128">
        <f t="shared" si="0"/>
        <v>23232.000000000015</v>
      </c>
      <c r="AA24" s="130">
        <f t="shared" si="1"/>
        <v>11903.999999999882</v>
      </c>
      <c r="AB24" s="129">
        <f aca="true" t="shared" si="3" ref="AB24:AB33">SQRT(Z24^2+AA24^2)</f>
        <v>26104.234139311535</v>
      </c>
    </row>
    <row r="25" spans="1:28" ht="13.5" thickBot="1">
      <c r="A25" s="1">
        <v>18</v>
      </c>
      <c r="B25" s="32">
        <v>76.61</v>
      </c>
      <c r="C25" s="1">
        <f>C5*(B25-B24)</f>
        <v>4032.0000000000164</v>
      </c>
      <c r="D25" s="32">
        <v>18.9</v>
      </c>
      <c r="E25" s="1">
        <f>E5*(D25-D24)</f>
        <v>2111.999999999989</v>
      </c>
      <c r="F25" s="32">
        <v>60.96</v>
      </c>
      <c r="G25" s="1">
        <f>G5*(F25-F24)</f>
        <v>5760.000000000014</v>
      </c>
      <c r="H25" s="32">
        <v>75.02</v>
      </c>
      <c r="I25" s="1">
        <f>I5*(H25-H24)</f>
        <v>1055.9999999999945</v>
      </c>
      <c r="J25" s="32">
        <v>16.63</v>
      </c>
      <c r="K25" s="1">
        <f>K5*(J25-J24)</f>
        <v>5375.999999999987</v>
      </c>
      <c r="L25" s="32">
        <v>20.51</v>
      </c>
      <c r="M25" s="1">
        <f>M5*(L25-L24)</f>
        <v>2592.00000000003</v>
      </c>
      <c r="N25" s="32">
        <v>14.81</v>
      </c>
      <c r="O25" s="1">
        <f>O5*(N25-N24)</f>
        <v>4608.000000000004</v>
      </c>
      <c r="P25" s="32">
        <v>66.27</v>
      </c>
      <c r="Q25" s="1">
        <f>Q5*(P25-P24)</f>
        <v>3071.9999999999345</v>
      </c>
      <c r="R25" s="32">
        <v>49.37</v>
      </c>
      <c r="S25" s="1">
        <f>S5*(R25-R24)</f>
        <v>4607.99999999997</v>
      </c>
      <c r="T25" s="32">
        <v>20.47</v>
      </c>
      <c r="U25" s="1">
        <f>U5*(T25-T24)</f>
        <v>4415.9999999999745</v>
      </c>
      <c r="V25" s="32">
        <v>107.44</v>
      </c>
      <c r="W25" s="1">
        <f>W5*(V25-V24)</f>
        <v>4800</v>
      </c>
      <c r="X25" s="32">
        <v>102.12</v>
      </c>
      <c r="Y25" s="1">
        <f>Y5*(X25-X24)</f>
        <v>3360.000000000082</v>
      </c>
      <c r="Z25" s="128">
        <f t="shared" si="0"/>
        <v>19776.000000000022</v>
      </c>
      <c r="AA25" s="130">
        <f t="shared" si="1"/>
        <v>8831.999999999949</v>
      </c>
      <c r="AB25" s="129">
        <f t="shared" si="3"/>
        <v>21658.587211542676</v>
      </c>
    </row>
    <row r="26" spans="1:28" ht="13.5" thickBot="1">
      <c r="A26" s="1">
        <v>19</v>
      </c>
      <c r="B26" s="32">
        <v>76.87</v>
      </c>
      <c r="C26" s="1">
        <f>C5*(B26-B25)</f>
        <v>2496.000000000049</v>
      </c>
      <c r="D26" s="32">
        <v>19.11</v>
      </c>
      <c r="E26" s="1">
        <f>E5*(D26-D25)</f>
        <v>2016.0000000000082</v>
      </c>
      <c r="F26" s="32">
        <v>61.66</v>
      </c>
      <c r="G26" s="1">
        <f>G5*(F26-F25)</f>
        <v>6719.999999999959</v>
      </c>
      <c r="H26" s="32">
        <v>75.18</v>
      </c>
      <c r="I26" s="1">
        <f>I5*(H26-H25)</f>
        <v>1536.0000000001037</v>
      </c>
      <c r="J26" s="32">
        <v>17.29</v>
      </c>
      <c r="K26" s="1">
        <f>K5*(J26-J25)</f>
        <v>6336.000000000002</v>
      </c>
      <c r="L26" s="32">
        <v>20.83</v>
      </c>
      <c r="M26" s="1">
        <f>M5*(L26-L25)</f>
        <v>3071.9999999999686</v>
      </c>
      <c r="N26" s="32">
        <v>15.37</v>
      </c>
      <c r="O26" s="1">
        <f>O5*(N26-N25)</f>
        <v>5375.999999999987</v>
      </c>
      <c r="P26" s="32">
        <v>66.65</v>
      </c>
      <c r="Q26" s="1">
        <f>Q5*(P26-P25)</f>
        <v>3648.0000000000928</v>
      </c>
      <c r="R26" s="32">
        <v>49.94</v>
      </c>
      <c r="S26" s="1">
        <f>S5*(R26-R25)</f>
        <v>5472.000000000003</v>
      </c>
      <c r="T26" s="32">
        <v>21.01</v>
      </c>
      <c r="U26" s="1">
        <f>U5*(T26-T25)</f>
        <v>5184.0000000000255</v>
      </c>
      <c r="V26" s="32">
        <v>108.03</v>
      </c>
      <c r="W26" s="1">
        <f>W5*(V26-V25)</f>
        <v>5664.000000000033</v>
      </c>
      <c r="X26" s="32">
        <v>102.51</v>
      </c>
      <c r="Y26" s="1">
        <f>Y5*(X26-X25)</f>
        <v>3744.0000000000055</v>
      </c>
      <c r="Z26" s="128">
        <f t="shared" si="0"/>
        <v>20927.999999999996</v>
      </c>
      <c r="AA26" s="130">
        <f t="shared" si="1"/>
        <v>10272.000000000173</v>
      </c>
      <c r="AB26" s="129">
        <f t="shared" si="3"/>
        <v>23312.982820737532</v>
      </c>
    </row>
    <row r="27" spans="1:28" ht="13.5" thickBot="1">
      <c r="A27" s="1">
        <v>20</v>
      </c>
      <c r="B27" s="32">
        <v>77.53</v>
      </c>
      <c r="C27" s="1">
        <f>C5*(B27-B26)</f>
        <v>6335.999999999967</v>
      </c>
      <c r="D27" s="32">
        <v>19.52</v>
      </c>
      <c r="E27" s="1">
        <f>E5*(D27-D26)</f>
        <v>3936.0000000000014</v>
      </c>
      <c r="F27" s="32">
        <v>62.34</v>
      </c>
      <c r="G27" s="1">
        <f>G5*(F27-F26)</f>
        <v>6528.0000000000655</v>
      </c>
      <c r="H27" s="32">
        <v>75.45</v>
      </c>
      <c r="I27" s="1">
        <f>I5*(H27-H26)</f>
        <v>2591.999999999962</v>
      </c>
      <c r="J27" s="32">
        <v>17.93</v>
      </c>
      <c r="K27" s="1">
        <f>K5*(J27-J26)</f>
        <v>6144.0000000000055</v>
      </c>
      <c r="L27" s="32">
        <v>21.15</v>
      </c>
      <c r="M27" s="1">
        <f>M5*(L27-L26)</f>
        <v>3072.0000000000027</v>
      </c>
      <c r="N27" s="32">
        <v>15.92</v>
      </c>
      <c r="O27" s="1">
        <f>O5*(N27-N26)</f>
        <v>5280.000000000007</v>
      </c>
      <c r="P27" s="32">
        <v>67.02</v>
      </c>
      <c r="Q27" s="1">
        <f>Q5*(P27-P26)</f>
        <v>3551.9999999999072</v>
      </c>
      <c r="R27" s="32">
        <v>50.48</v>
      </c>
      <c r="S27" s="1">
        <f>S5*(R27-R26)</f>
        <v>5183.999999999992</v>
      </c>
      <c r="T27" s="32">
        <v>21.52</v>
      </c>
      <c r="U27" s="1">
        <f>U5*(T27-T26)</f>
        <v>4895.999999999981</v>
      </c>
      <c r="V27" s="32">
        <v>108.59</v>
      </c>
      <c r="W27" s="1">
        <f>W5*(V27-V26)</f>
        <v>5376.000000000022</v>
      </c>
      <c r="X27" s="32">
        <v>102.94</v>
      </c>
      <c r="Y27" s="1">
        <f>Y5*(X27-X26)</f>
        <v>4127.999999999929</v>
      </c>
      <c r="Z27" s="128">
        <f t="shared" si="0"/>
        <v>24288.000000000044</v>
      </c>
      <c r="AA27" s="130">
        <f t="shared" si="1"/>
        <v>13151.999999999874</v>
      </c>
      <c r="AB27" s="129">
        <f t="shared" si="3"/>
        <v>27620.319476790974</v>
      </c>
    </row>
    <row r="28" spans="1:28" ht="13.5" thickBot="1">
      <c r="A28" s="1">
        <v>21</v>
      </c>
      <c r="B28" s="32">
        <v>78.12</v>
      </c>
      <c r="C28" s="1">
        <f>C5*(B28-B27)</f>
        <v>5664.000000000033</v>
      </c>
      <c r="D28" s="32">
        <v>19.89</v>
      </c>
      <c r="E28" s="1">
        <f>E5*(D28-D27)</f>
        <v>3552.0000000000095</v>
      </c>
      <c r="F28" s="32">
        <v>62.95</v>
      </c>
      <c r="G28" s="1">
        <f>G5*(F28-F27)</f>
        <v>5855.9999999999945</v>
      </c>
      <c r="H28" s="32">
        <v>75.71</v>
      </c>
      <c r="I28" s="1">
        <f>I5*(H28-H27)</f>
        <v>2495.9999999999127</v>
      </c>
      <c r="J28" s="32">
        <v>18.51</v>
      </c>
      <c r="K28" s="1">
        <f>K5*(J28-J27)</f>
        <v>5568.000000000018</v>
      </c>
      <c r="L28" s="32">
        <v>21.42</v>
      </c>
      <c r="M28" s="1">
        <f>M5*(L28-L27)</f>
        <v>2592.00000000003</v>
      </c>
      <c r="N28" s="32">
        <v>16.41</v>
      </c>
      <c r="O28" s="1">
        <f>O5*(N28-N27)</f>
        <v>4704.000000000002</v>
      </c>
      <c r="P28" s="32">
        <v>67.31</v>
      </c>
      <c r="Q28" s="1">
        <f>Q5*(P28-P27)</f>
        <v>2784.00000000006</v>
      </c>
      <c r="R28" s="32">
        <v>50.97</v>
      </c>
      <c r="S28" s="1">
        <f>S5*(R28-R27)</f>
        <v>4704.000000000019</v>
      </c>
      <c r="T28" s="32">
        <v>21.99</v>
      </c>
      <c r="U28" s="1">
        <f>U5*(T28-T27)</f>
        <v>4511.999999999989</v>
      </c>
      <c r="V28" s="32">
        <v>109.11</v>
      </c>
      <c r="W28" s="1">
        <f>W5*(V28-V27)</f>
        <v>4991.999999999962</v>
      </c>
      <c r="X28" s="32">
        <v>103.3</v>
      </c>
      <c r="Y28" s="1">
        <f>Y5*(X28-X27)</f>
        <v>3455.9999999999945</v>
      </c>
      <c r="Z28" s="128">
        <f t="shared" si="0"/>
        <v>21792.000000000044</v>
      </c>
      <c r="AA28" s="130">
        <f t="shared" si="1"/>
        <v>11424.000000000013</v>
      </c>
      <c r="AB28" s="129">
        <f t="shared" si="3"/>
        <v>24604.858056896042</v>
      </c>
    </row>
    <row r="29" spans="1:28" ht="13.5" thickBot="1">
      <c r="A29" s="1">
        <v>22</v>
      </c>
      <c r="B29" s="32">
        <v>78.77</v>
      </c>
      <c r="C29" s="1">
        <f>C5*(B29-B28)</f>
        <v>6239.999999999918</v>
      </c>
      <c r="D29" s="32">
        <v>20.3</v>
      </c>
      <c r="E29" s="1">
        <f>E5*(D29-D28)</f>
        <v>3936.0000000000014</v>
      </c>
      <c r="F29" s="32">
        <v>63.62</v>
      </c>
      <c r="G29" s="1">
        <f>G5*(F29-F28)</f>
        <v>6431.999999999948</v>
      </c>
      <c r="H29" s="32">
        <v>76.01</v>
      </c>
      <c r="I29" s="1">
        <f>I5*(H29-H28)</f>
        <v>2880.000000000109</v>
      </c>
      <c r="J29" s="32">
        <v>19.14</v>
      </c>
      <c r="K29" s="1">
        <f>K5*(J29-J28)</f>
        <v>6047.999999999991</v>
      </c>
      <c r="L29" s="32">
        <v>21.73</v>
      </c>
      <c r="M29" s="1">
        <f>M5*(L29-L28)</f>
        <v>2975.9999999999877</v>
      </c>
      <c r="N29" s="32">
        <v>16.95</v>
      </c>
      <c r="O29" s="1">
        <f>O5*(N29-N28)</f>
        <v>5183.999999999992</v>
      </c>
      <c r="P29" s="32">
        <v>67.65</v>
      </c>
      <c r="Q29" s="1">
        <f>Q5*(P29-P28)</f>
        <v>3264.0000000000327</v>
      </c>
      <c r="R29" s="32">
        <v>51.51</v>
      </c>
      <c r="S29" s="1">
        <f>S5*(R29-R28)</f>
        <v>5183.999999999992</v>
      </c>
      <c r="T29" s="32">
        <v>22.51</v>
      </c>
      <c r="U29" s="1">
        <f>U5*(T29-T28)</f>
        <v>4992.00000000003</v>
      </c>
      <c r="V29" s="32">
        <v>109.68</v>
      </c>
      <c r="W29" s="1">
        <f>W5*(V29-V28)</f>
        <v>5472.000000000071</v>
      </c>
      <c r="X29" s="32">
        <v>103.7</v>
      </c>
      <c r="Y29" s="1">
        <f>Y5*(X29-X28)</f>
        <v>3840.0000000000546</v>
      </c>
      <c r="Z29" s="128">
        <f t="shared" si="0"/>
        <v>23903.999999999847</v>
      </c>
      <c r="AA29" s="130">
        <f t="shared" si="1"/>
        <v>13056.000000000131</v>
      </c>
      <c r="AB29" s="129">
        <f t="shared" si="3"/>
        <v>27237.113503453264</v>
      </c>
    </row>
    <row r="30" spans="1:28" ht="13.5" thickBot="1">
      <c r="A30" s="1">
        <v>23</v>
      </c>
      <c r="B30" s="32">
        <v>79.44</v>
      </c>
      <c r="C30" s="1">
        <f>C5*(B30-B29)</f>
        <v>6432.000000000016</v>
      </c>
      <c r="D30" s="32">
        <v>20.72</v>
      </c>
      <c r="E30" s="4">
        <f>E5*(D30-D29)</f>
        <v>4031.9999999999823</v>
      </c>
      <c r="F30" s="32">
        <v>64.31</v>
      </c>
      <c r="G30" s="1">
        <f>G5*(F30-F29)</f>
        <v>6624.000000000046</v>
      </c>
      <c r="H30" s="32">
        <v>76.3</v>
      </c>
      <c r="I30" s="1">
        <f>I5*(H30-H29)</f>
        <v>2783.9999999999236</v>
      </c>
      <c r="J30" s="32">
        <v>19.79</v>
      </c>
      <c r="K30" s="1">
        <f>K5*(J30-J29)</f>
        <v>6239.999999999986</v>
      </c>
      <c r="L30" s="32">
        <v>22.03</v>
      </c>
      <c r="M30" s="1">
        <f>M5*(L30-L29)</f>
        <v>2880.000000000007</v>
      </c>
      <c r="N30" s="32">
        <v>17.5</v>
      </c>
      <c r="O30" s="1">
        <f>O5*(N30-N29)</f>
        <v>5280.000000000007</v>
      </c>
      <c r="P30" s="32">
        <v>67.98</v>
      </c>
      <c r="Q30" s="1">
        <f>Q5*(P30-P29)</f>
        <v>3167.9999999999836</v>
      </c>
      <c r="R30" s="32">
        <v>52.08</v>
      </c>
      <c r="S30" s="1">
        <f>S5*(R30-R29)</f>
        <v>5472.000000000003</v>
      </c>
      <c r="T30" s="32">
        <v>23.04</v>
      </c>
      <c r="U30" s="1">
        <f>U5*(T30-T29)</f>
        <v>5087.999999999976</v>
      </c>
      <c r="V30" s="32">
        <v>110.26</v>
      </c>
      <c r="W30" s="1">
        <f>W5*(V30-V29)</f>
        <v>5567.999999999984</v>
      </c>
      <c r="X30" s="32">
        <v>104.12</v>
      </c>
      <c r="Y30" s="1">
        <f>Y5*(X30-X29)</f>
        <v>4032.0000000000164</v>
      </c>
      <c r="Z30" s="128">
        <f t="shared" si="0"/>
        <v>24576.000000000055</v>
      </c>
      <c r="AA30" s="130">
        <f t="shared" si="1"/>
        <v>12863.999999999896</v>
      </c>
      <c r="AB30" s="129">
        <f t="shared" si="3"/>
        <v>27739.182972827442</v>
      </c>
    </row>
    <row r="31" spans="1:28" ht="13.5" thickBot="1">
      <c r="A31" s="1">
        <v>24</v>
      </c>
      <c r="B31" s="32">
        <v>80.03</v>
      </c>
      <c r="C31" s="1">
        <f>C5*(B31-B30)</f>
        <v>5664.000000000033</v>
      </c>
      <c r="D31" s="32">
        <v>21.1</v>
      </c>
      <c r="E31" s="1">
        <f>E5*(D31-D30)</f>
        <v>3648.0000000000246</v>
      </c>
      <c r="F31" s="32">
        <v>64.93</v>
      </c>
      <c r="G31" s="1">
        <f>G5*(F31-F30)</f>
        <v>5952.000000000044</v>
      </c>
      <c r="H31" s="32">
        <v>76.57</v>
      </c>
      <c r="I31" s="4">
        <f>I5*(H31-H30)</f>
        <v>2591.999999999962</v>
      </c>
      <c r="J31" s="32">
        <v>20.37</v>
      </c>
      <c r="K31" s="1">
        <f>K5*(J31-J30)</f>
        <v>5568.000000000018</v>
      </c>
      <c r="L31" s="32">
        <v>22.28</v>
      </c>
      <c r="M31" s="4">
        <f>M5*(L31-L30)</f>
        <v>2400</v>
      </c>
      <c r="N31" s="32">
        <v>18</v>
      </c>
      <c r="O31" s="1">
        <f>O5*(N31-N30)</f>
        <v>4800</v>
      </c>
      <c r="P31" s="32">
        <v>68.28</v>
      </c>
      <c r="Q31" s="4">
        <f>Q5*(P31-P30)</f>
        <v>2879.9999999999727</v>
      </c>
      <c r="R31" s="32">
        <v>52.57</v>
      </c>
      <c r="S31" s="4">
        <f>S5*(R31-R30)</f>
        <v>4704.000000000019</v>
      </c>
      <c r="T31" s="32">
        <v>23.51</v>
      </c>
      <c r="U31" s="1">
        <f>U5*(T31-T30)</f>
        <v>4512.000000000024</v>
      </c>
      <c r="V31" s="32">
        <v>110.78</v>
      </c>
      <c r="W31" s="4">
        <f>W5*(V31-V30)</f>
        <v>4991.999999999962</v>
      </c>
      <c r="X31" s="32">
        <v>104.49</v>
      </c>
      <c r="Y31" s="4">
        <f>Y5*(X31-X30)</f>
        <v>3551.9999999999072</v>
      </c>
      <c r="Z31" s="128">
        <f t="shared" si="0"/>
        <v>21984.000000000095</v>
      </c>
      <c r="AA31" s="130">
        <f t="shared" si="1"/>
        <v>11519.999999999958</v>
      </c>
      <c r="AB31" s="129">
        <f t="shared" si="3"/>
        <v>24819.48138056078</v>
      </c>
    </row>
    <row r="32" spans="1:28" ht="13.5" thickBot="1">
      <c r="A32" s="1">
        <v>1</v>
      </c>
      <c r="B32" s="32">
        <v>80.67</v>
      </c>
      <c r="C32" s="1">
        <f>C5*(B32-B31)</f>
        <v>6144.0000000000055</v>
      </c>
      <c r="D32" s="32">
        <v>21.5</v>
      </c>
      <c r="E32" s="1">
        <f>E5*(D32-D31)</f>
        <v>3839.9999999999864</v>
      </c>
      <c r="F32" s="32">
        <v>65.59</v>
      </c>
      <c r="G32" s="1">
        <f>G5*(F32-F31)</f>
        <v>6335.999999999967</v>
      </c>
      <c r="H32" s="32">
        <v>76.85</v>
      </c>
      <c r="I32" s="1">
        <f>I5*(H32-H31)</f>
        <v>2688.000000000011</v>
      </c>
      <c r="J32" s="32">
        <v>20.99</v>
      </c>
      <c r="K32" s="1">
        <f>K5*(J32-J31)</f>
        <v>5951.999999999975</v>
      </c>
      <c r="L32" s="32">
        <v>22.55</v>
      </c>
      <c r="M32" s="1">
        <f>M5*(L32-L31)</f>
        <v>2591.999999999996</v>
      </c>
      <c r="N32" s="32">
        <v>18.54</v>
      </c>
      <c r="O32" s="1">
        <f>O5*(N32-N31)</f>
        <v>5183.999999999992</v>
      </c>
      <c r="P32" s="32">
        <v>68.6</v>
      </c>
      <c r="Q32" s="1">
        <f>Q5*(P32-P31)</f>
        <v>3071.9999999999345</v>
      </c>
      <c r="R32" s="32">
        <v>53.11</v>
      </c>
      <c r="S32" s="1">
        <f>S5*(R32-R31)</f>
        <v>5183.999999999992</v>
      </c>
      <c r="T32" s="32">
        <v>24.01</v>
      </c>
      <c r="U32" s="4">
        <f>U5*(T32-T31)</f>
        <v>4800</v>
      </c>
      <c r="V32" s="32">
        <v>111.34</v>
      </c>
      <c r="W32" s="1">
        <f>W5*(V32-V31)</f>
        <v>5376.000000000022</v>
      </c>
      <c r="X32" s="32">
        <v>104.89</v>
      </c>
      <c r="Y32" s="1">
        <f>Y5*(X32-X31)</f>
        <v>3840.0000000000546</v>
      </c>
      <c r="Z32" s="128">
        <f t="shared" si="0"/>
        <v>23615.99999999994</v>
      </c>
      <c r="AA32" s="130">
        <f t="shared" si="1"/>
        <v>12191.999999999927</v>
      </c>
      <c r="AB32" s="129">
        <f t="shared" si="3"/>
        <v>26577.44005731168</v>
      </c>
    </row>
    <row r="33" spans="1:28" ht="13.5" thickBot="1">
      <c r="A33" s="1">
        <v>2</v>
      </c>
      <c r="B33" s="32">
        <v>81.26</v>
      </c>
      <c r="C33" s="1">
        <f>C5*(B33-B32)</f>
        <v>5664.000000000033</v>
      </c>
      <c r="D33" s="32">
        <v>21.87</v>
      </c>
      <c r="E33" s="1">
        <f>E5*(D33-D32)</f>
        <v>3552.0000000000095</v>
      </c>
      <c r="F33" s="32">
        <v>66.19</v>
      </c>
      <c r="G33" s="1">
        <f>G5*(F33-F32)</f>
        <v>5759.999999999945</v>
      </c>
      <c r="H33" s="32">
        <v>77.1</v>
      </c>
      <c r="I33" s="1">
        <f>I5*(H33-H32)</f>
        <v>2400</v>
      </c>
      <c r="J33" s="32">
        <v>21.55</v>
      </c>
      <c r="K33" s="1">
        <f>K5*(J33-J32)</f>
        <v>5376.000000000022</v>
      </c>
      <c r="L33" s="32">
        <v>22.78</v>
      </c>
      <c r="M33" s="1">
        <f>M5*(L33-L32)</f>
        <v>2208.000000000004</v>
      </c>
      <c r="N33" s="32">
        <v>19.03</v>
      </c>
      <c r="O33" s="1">
        <f>O5*(N33-N32)</f>
        <v>4704.000000000019</v>
      </c>
      <c r="P33" s="32">
        <v>68.88</v>
      </c>
      <c r="Q33" s="1">
        <f>Q5*(P33-P32)</f>
        <v>2688.000000000011</v>
      </c>
      <c r="R33" s="32">
        <v>53.59</v>
      </c>
      <c r="S33" s="1">
        <f>S5*(R33-R32)</f>
        <v>4608.000000000038</v>
      </c>
      <c r="T33" s="32">
        <v>24.47</v>
      </c>
      <c r="U33" s="1">
        <f>U5*(T33-T32)</f>
        <v>4415.9999999999745</v>
      </c>
      <c r="V33" s="32">
        <v>111.84</v>
      </c>
      <c r="W33" s="1">
        <f>W5*(V33-V32)</f>
        <v>4800</v>
      </c>
      <c r="X33" s="32">
        <v>105.26</v>
      </c>
      <c r="Y33" s="1">
        <f>Y5*(X33-X32)</f>
        <v>3552.0000000000437</v>
      </c>
      <c r="Z33" s="128">
        <f t="shared" si="0"/>
        <v>21504.00000000002</v>
      </c>
      <c r="AA33" s="130">
        <f t="shared" si="1"/>
        <v>10848.000000000024</v>
      </c>
      <c r="AB33" s="129">
        <f t="shared" si="3"/>
        <v>24085.28845581886</v>
      </c>
    </row>
    <row r="34" spans="26:28" ht="12.75">
      <c r="Z34" s="129">
        <f>SUM(Z10:Z33)</f>
        <v>562560</v>
      </c>
      <c r="AA34" s="129">
        <f>SUM(AA10:AA33)</f>
        <v>302207.9999999998</v>
      </c>
      <c r="AB34" s="129">
        <f>SUM(AB10:AB33)</f>
        <v>638827.9783967519</v>
      </c>
    </row>
  </sheetData>
  <sheetProtection/>
  <printOptions/>
  <pageMargins left="0.3937007874015748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A1">
      <selection activeCell="AJ30" sqref="AJ30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0.00390625" style="0" customWidth="1"/>
    <col min="4" max="35" width="9.375" style="0" customWidth="1"/>
    <col min="36" max="36" width="10.00390625" style="0" customWidth="1"/>
    <col min="37" max="37" width="8.875" style="0" customWidth="1"/>
    <col min="38" max="38" width="12.625" style="0" customWidth="1"/>
    <col min="39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81</v>
      </c>
    </row>
    <row r="2" spans="2:45" ht="12.75">
      <c r="B2" s="18" t="s">
        <v>134</v>
      </c>
      <c r="C2" s="96">
        <f>'Сч-ТЭЦ'!C2</f>
        <v>42725</v>
      </c>
      <c r="AL2" s="20"/>
      <c r="AM2" s="20"/>
      <c r="AN2" s="20"/>
      <c r="AO2" s="20"/>
      <c r="AP2" s="20"/>
      <c r="AQ2" s="20"/>
      <c r="AR2" s="20"/>
      <c r="AS2" s="20"/>
    </row>
    <row r="3" ht="13.5" thickBot="1">
      <c r="AT3" s="2"/>
    </row>
    <row r="4" spans="1:46" ht="13.5" thickBot="1">
      <c r="A4" s="5"/>
      <c r="B4" s="4"/>
      <c r="C4" s="8" t="s">
        <v>69</v>
      </c>
      <c r="D4" s="8" t="s">
        <v>82</v>
      </c>
      <c r="E4" s="8"/>
      <c r="F4" s="8"/>
      <c r="G4" s="8"/>
      <c r="H4" s="8">
        <v>9600</v>
      </c>
      <c r="I4" s="3"/>
      <c r="J4" s="4"/>
      <c r="K4" s="8" t="s">
        <v>69</v>
      </c>
      <c r="L4" s="8"/>
      <c r="M4" s="8" t="s">
        <v>139</v>
      </c>
      <c r="N4" s="8"/>
      <c r="O4" s="8"/>
      <c r="P4" s="8">
        <v>9600</v>
      </c>
      <c r="Q4" s="3"/>
      <c r="R4" s="4"/>
      <c r="S4" s="8" t="s">
        <v>69</v>
      </c>
      <c r="T4" s="8" t="s">
        <v>83</v>
      </c>
      <c r="U4" s="8"/>
      <c r="V4" s="8"/>
      <c r="W4" s="8"/>
      <c r="X4" s="8">
        <v>7200</v>
      </c>
      <c r="Y4" s="3"/>
      <c r="Z4" s="4"/>
      <c r="AA4" s="8" t="s">
        <v>69</v>
      </c>
      <c r="AB4" s="8" t="s">
        <v>84</v>
      </c>
      <c r="AC4" s="8"/>
      <c r="AD4" s="8"/>
      <c r="AE4" s="8"/>
      <c r="AF4" s="8">
        <v>9600</v>
      </c>
      <c r="AG4" s="3"/>
      <c r="AH4" s="131"/>
      <c r="AI4" s="132"/>
      <c r="AJ4" s="132"/>
      <c r="AM4" s="22"/>
      <c r="AN4" s="22"/>
      <c r="AO4" s="22"/>
      <c r="AP4" s="22"/>
      <c r="AQ4" s="22"/>
      <c r="AR4" s="22"/>
      <c r="AS4" s="23"/>
      <c r="AT4" s="22"/>
    </row>
    <row r="5" spans="1:46" ht="13.5" thickBot="1">
      <c r="A5" s="21" t="s">
        <v>1</v>
      </c>
      <c r="B5" s="4"/>
      <c r="C5" s="8" t="s">
        <v>7</v>
      </c>
      <c r="D5" s="8"/>
      <c r="E5" s="3"/>
      <c r="F5" s="4"/>
      <c r="G5" s="8" t="s">
        <v>8</v>
      </c>
      <c r="H5" s="8"/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/>
      <c r="AA5" s="8" t="s">
        <v>7</v>
      </c>
      <c r="AB5" s="8"/>
      <c r="AC5" s="3"/>
      <c r="AD5" s="4"/>
      <c r="AE5" s="8" t="s">
        <v>8</v>
      </c>
      <c r="AF5" s="8"/>
      <c r="AG5" s="3"/>
      <c r="AH5" s="128"/>
      <c r="AI5" s="129"/>
      <c r="AJ5" s="129"/>
      <c r="AM5" s="22"/>
      <c r="AN5" s="22"/>
      <c r="AO5" s="22"/>
      <c r="AP5" s="22"/>
      <c r="AQ5" s="22"/>
      <c r="AR5" s="22"/>
      <c r="AS5" s="23"/>
      <c r="AT5" s="22"/>
    </row>
    <row r="6" spans="1:46" ht="13.5" thickBot="1">
      <c r="A6" s="7"/>
      <c r="B6" s="4" t="s">
        <v>86</v>
      </c>
      <c r="C6" s="3"/>
      <c r="D6" s="4" t="s">
        <v>87</v>
      </c>
      <c r="E6" s="3"/>
      <c r="F6" s="4" t="s">
        <v>86</v>
      </c>
      <c r="G6" s="3"/>
      <c r="H6" s="4" t="s">
        <v>87</v>
      </c>
      <c r="I6" s="3"/>
      <c r="J6" s="4" t="s">
        <v>86</v>
      </c>
      <c r="K6" s="3"/>
      <c r="L6" s="4" t="s">
        <v>87</v>
      </c>
      <c r="M6" s="3"/>
      <c r="N6" s="4" t="s">
        <v>86</v>
      </c>
      <c r="O6" s="3"/>
      <c r="P6" s="4" t="s">
        <v>87</v>
      </c>
      <c r="Q6" s="3"/>
      <c r="R6" s="4" t="s">
        <v>86</v>
      </c>
      <c r="S6" s="3"/>
      <c r="T6" s="4" t="s">
        <v>87</v>
      </c>
      <c r="U6" s="3"/>
      <c r="V6" s="4" t="s">
        <v>86</v>
      </c>
      <c r="W6" s="3"/>
      <c r="X6" s="4" t="s">
        <v>87</v>
      </c>
      <c r="Y6" s="3"/>
      <c r="Z6" s="4" t="s">
        <v>86</v>
      </c>
      <c r="AA6" s="3"/>
      <c r="AB6" s="4" t="s">
        <v>87</v>
      </c>
      <c r="AC6" s="3"/>
      <c r="AD6" s="4" t="s">
        <v>86</v>
      </c>
      <c r="AE6" s="3"/>
      <c r="AF6" s="4" t="s">
        <v>87</v>
      </c>
      <c r="AG6" s="3"/>
      <c r="AH6" s="131"/>
      <c r="AI6" s="132"/>
      <c r="AJ6" s="132"/>
      <c r="AM6" s="22"/>
      <c r="AN6" s="22"/>
      <c r="AO6" s="22"/>
      <c r="AP6" s="22"/>
      <c r="AQ6" s="22"/>
      <c r="AR6" s="22"/>
      <c r="AS6" s="23"/>
      <c r="AT6" s="22"/>
    </row>
    <row r="7" spans="1:46" ht="13.5" thickBot="1">
      <c r="A7" s="6"/>
      <c r="B7" s="1" t="s">
        <v>3</v>
      </c>
      <c r="C7" s="1" t="s">
        <v>4</v>
      </c>
      <c r="D7" s="1" t="s">
        <v>3</v>
      </c>
      <c r="E7" s="1" t="s">
        <v>9</v>
      </c>
      <c r="F7" s="1" t="s">
        <v>3</v>
      </c>
      <c r="G7" s="1" t="s">
        <v>5</v>
      </c>
      <c r="H7" s="1" t="s">
        <v>3</v>
      </c>
      <c r="I7" s="1" t="s">
        <v>5</v>
      </c>
      <c r="J7" s="1" t="s">
        <v>3</v>
      </c>
      <c r="K7" s="1" t="s">
        <v>4</v>
      </c>
      <c r="L7" s="1" t="s">
        <v>3</v>
      </c>
      <c r="M7" s="1" t="s">
        <v>9</v>
      </c>
      <c r="N7" s="1" t="s">
        <v>3</v>
      </c>
      <c r="O7" s="1" t="s">
        <v>5</v>
      </c>
      <c r="P7" s="1" t="s">
        <v>3</v>
      </c>
      <c r="Q7" s="1" t="s">
        <v>5</v>
      </c>
      <c r="R7" s="1" t="s">
        <v>3</v>
      </c>
      <c r="S7" s="1" t="s">
        <v>4</v>
      </c>
      <c r="T7" s="1" t="s">
        <v>3</v>
      </c>
      <c r="U7" s="1" t="s">
        <v>9</v>
      </c>
      <c r="V7" s="1" t="s">
        <v>3</v>
      </c>
      <c r="W7" s="1" t="s">
        <v>5</v>
      </c>
      <c r="X7" s="1" t="s">
        <v>3</v>
      </c>
      <c r="Y7" s="1" t="s">
        <v>5</v>
      </c>
      <c r="Z7" s="1" t="s">
        <v>3</v>
      </c>
      <c r="AA7" s="1" t="s">
        <v>4</v>
      </c>
      <c r="AB7" s="1" t="s">
        <v>3</v>
      </c>
      <c r="AC7" s="1" t="s">
        <v>9</v>
      </c>
      <c r="AD7" s="1" t="s">
        <v>3</v>
      </c>
      <c r="AE7" s="1" t="s">
        <v>5</v>
      </c>
      <c r="AF7" s="1" t="s">
        <v>3</v>
      </c>
      <c r="AG7" s="1" t="s">
        <v>5</v>
      </c>
      <c r="AH7" s="133" t="s">
        <v>77</v>
      </c>
      <c r="AI7" s="134" t="s">
        <v>78</v>
      </c>
      <c r="AJ7" s="134" t="s">
        <v>85</v>
      </c>
      <c r="AM7" s="22"/>
      <c r="AN7" s="22"/>
      <c r="AO7" s="22"/>
      <c r="AP7" s="22"/>
      <c r="AQ7" s="22"/>
      <c r="AR7" s="22"/>
      <c r="AS7" s="23"/>
      <c r="AT7" s="22"/>
    </row>
    <row r="8" spans="1:49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31"/>
      <c r="AI8" s="132"/>
      <c r="AJ8" s="132"/>
      <c r="AM8" s="22"/>
      <c r="AN8" s="22"/>
      <c r="AO8" s="22"/>
      <c r="AP8" s="22"/>
      <c r="AQ8" s="22"/>
      <c r="AR8" s="22"/>
      <c r="AS8" s="22"/>
      <c r="AT8" s="22"/>
      <c r="AU8" s="2"/>
      <c r="AV8" s="2"/>
      <c r="AW8" s="2"/>
    </row>
    <row r="9" spans="1:46" ht="15" customHeight="1" thickBot="1">
      <c r="A9" s="1">
        <v>0</v>
      </c>
      <c r="B9" s="32">
        <v>93.31</v>
      </c>
      <c r="C9" s="1"/>
      <c r="D9" s="32"/>
      <c r="E9" s="1"/>
      <c r="F9" s="32">
        <v>36.92</v>
      </c>
      <c r="G9" s="1"/>
      <c r="H9" s="32"/>
      <c r="I9" s="1"/>
      <c r="J9" s="32">
        <v>83.85</v>
      </c>
      <c r="K9" s="1"/>
      <c r="L9" s="32"/>
      <c r="M9" s="1"/>
      <c r="N9" s="32">
        <v>7.96</v>
      </c>
      <c r="O9" s="1"/>
      <c r="P9" s="32"/>
      <c r="Q9" s="1"/>
      <c r="R9" s="32"/>
      <c r="S9" s="1"/>
      <c r="T9" s="32">
        <v>79.46</v>
      </c>
      <c r="U9" s="1"/>
      <c r="V9" s="32">
        <v>35</v>
      </c>
      <c r="W9" s="1"/>
      <c r="X9" s="32"/>
      <c r="Y9" s="1"/>
      <c r="Z9" s="32">
        <v>0.81</v>
      </c>
      <c r="AA9" s="1"/>
      <c r="AB9" s="32"/>
      <c r="AC9" s="1"/>
      <c r="AD9" s="32">
        <v>4.04</v>
      </c>
      <c r="AE9" s="1"/>
      <c r="AF9" s="32"/>
      <c r="AG9" s="4"/>
      <c r="AH9" s="131"/>
      <c r="AI9" s="132"/>
      <c r="AJ9" s="132"/>
      <c r="AM9" s="22"/>
      <c r="AN9" s="22"/>
      <c r="AO9" s="22"/>
      <c r="AP9" s="22"/>
      <c r="AQ9" s="22"/>
      <c r="AR9" s="22"/>
      <c r="AS9" s="22"/>
      <c r="AT9" s="22"/>
    </row>
    <row r="10" spans="1:46" ht="15" customHeight="1" thickBot="1">
      <c r="A10" s="1">
        <v>1</v>
      </c>
      <c r="B10" s="32">
        <v>93.76</v>
      </c>
      <c r="C10" s="1">
        <f>H4*(B10-B9)</f>
        <v>4320.000000000027</v>
      </c>
      <c r="D10" s="32"/>
      <c r="E10" s="1">
        <f>J3*(D10-D9)</f>
        <v>0</v>
      </c>
      <c r="F10" s="32">
        <v>37.23</v>
      </c>
      <c r="G10" s="1">
        <f>H4*(F10-F9)</f>
        <v>2975.9999999999536</v>
      </c>
      <c r="H10" s="32"/>
      <c r="I10" s="1">
        <f>N3*(H10-H9)</f>
        <v>0</v>
      </c>
      <c r="J10" s="32">
        <v>84.33</v>
      </c>
      <c r="K10" s="1">
        <f>P4*(J10-J9)</f>
        <v>4608.000000000038</v>
      </c>
      <c r="L10" s="32"/>
      <c r="M10" s="1">
        <f>P4*(L10-L9)</f>
        <v>0</v>
      </c>
      <c r="N10" s="32">
        <v>8.1</v>
      </c>
      <c r="O10" s="1">
        <f>P4*(N10-N9)</f>
        <v>1343.9999999999968</v>
      </c>
      <c r="P10" s="32"/>
      <c r="Q10" s="1">
        <f>P4*(P10-P9)</f>
        <v>0</v>
      </c>
      <c r="R10" s="32"/>
      <c r="S10" s="1">
        <f>X4*(R10-R9)</f>
        <v>0</v>
      </c>
      <c r="T10" s="32">
        <v>79.96</v>
      </c>
      <c r="U10" s="1">
        <f>X4*(T10-T9)</f>
        <v>3600</v>
      </c>
      <c r="V10" s="32">
        <v>35.29</v>
      </c>
      <c r="W10" s="1">
        <f>X4*(V10-V9)</f>
        <v>2087.9999999999936</v>
      </c>
      <c r="X10" s="32"/>
      <c r="Y10" s="1">
        <f>X4*(X10-X9)</f>
        <v>0</v>
      </c>
      <c r="Z10" s="32">
        <v>1.29</v>
      </c>
      <c r="AA10" s="1">
        <f>AF4*(Z10-Z9)</f>
        <v>4608</v>
      </c>
      <c r="AB10" s="32"/>
      <c r="AC10" s="1">
        <f>AF4*(AB10-AB9)</f>
        <v>0</v>
      </c>
      <c r="AD10" s="32">
        <v>4.23</v>
      </c>
      <c r="AE10" s="1">
        <f>AF4*(AD10-AD9)</f>
        <v>1824.0000000000036</v>
      </c>
      <c r="AF10" s="32"/>
      <c r="AG10" s="1">
        <f>AF4*(AF10-AF9)</f>
        <v>0</v>
      </c>
      <c r="AH10" s="135">
        <f aca="true" t="shared" si="0" ref="AH10:AH35">C10-E10+K10-M10+S10-U10+AA10-AC10</f>
        <v>9936.000000000065</v>
      </c>
      <c r="AI10" s="136">
        <f aca="true" t="shared" si="1" ref="AI10:AI35">G10-I10+O10-Q10+W10-Y10+AE10-AG10</f>
        <v>8231.999999999949</v>
      </c>
      <c r="AJ10" s="129">
        <f aca="true" t="shared" si="2" ref="AJ10:AJ36">SQRT(AH10^2+AI10^2)</f>
        <v>12903.097302585937</v>
      </c>
      <c r="AM10" s="22"/>
      <c r="AN10" s="22"/>
      <c r="AO10" s="22"/>
      <c r="AP10" s="22"/>
      <c r="AQ10" s="22"/>
      <c r="AR10" s="22"/>
      <c r="AS10" s="22"/>
      <c r="AT10" s="22"/>
    </row>
    <row r="11" spans="1:46" ht="15" customHeight="1" thickBot="1">
      <c r="A11" s="1">
        <v>2</v>
      </c>
      <c r="B11" s="32">
        <v>94.34</v>
      </c>
      <c r="C11" s="1">
        <f>H4*(B11-B10)</f>
        <v>5567.999999999984</v>
      </c>
      <c r="D11" s="32"/>
      <c r="E11" s="1">
        <f>J3*(D11-D10)</f>
        <v>0</v>
      </c>
      <c r="F11" s="32">
        <v>37.58</v>
      </c>
      <c r="G11" s="1">
        <f>H4*(F11-F10)</f>
        <v>3360.0000000000136</v>
      </c>
      <c r="H11" s="32"/>
      <c r="I11" s="1">
        <f>N3*(H11-H10)</f>
        <v>0</v>
      </c>
      <c r="J11" s="32">
        <v>84.9</v>
      </c>
      <c r="K11" s="1">
        <f>P4*(J11-J10)</f>
        <v>5472.000000000071</v>
      </c>
      <c r="L11" s="32"/>
      <c r="M11" s="1">
        <f>P4*(L11-L10)</f>
        <v>0</v>
      </c>
      <c r="N11" s="32">
        <v>8.27</v>
      </c>
      <c r="O11" s="1">
        <f>P4*(N11-N10)</f>
        <v>1631.9999999999993</v>
      </c>
      <c r="P11" s="32"/>
      <c r="Q11" s="1">
        <f>P4*(P11-P10)</f>
        <v>0</v>
      </c>
      <c r="R11" s="32"/>
      <c r="S11" s="1">
        <f>X4*(R11-R10)</f>
        <v>0</v>
      </c>
      <c r="T11" s="32">
        <v>80.58</v>
      </c>
      <c r="U11" s="1">
        <f>X4*(T11-T10)</f>
        <v>4464.000000000033</v>
      </c>
      <c r="V11" s="32">
        <v>35.64</v>
      </c>
      <c r="W11" s="1">
        <f>X4*(V11-V10)</f>
        <v>2520.00000000001</v>
      </c>
      <c r="X11" s="32"/>
      <c r="Y11" s="1">
        <f>X4*(X11-X10)</f>
        <v>0</v>
      </c>
      <c r="Z11" s="32">
        <v>1.87</v>
      </c>
      <c r="AA11" s="1">
        <f>AF4*(Z11-Z10)</f>
        <v>5568.000000000001</v>
      </c>
      <c r="AB11" s="32"/>
      <c r="AC11" s="1">
        <f>AF4*(AB11-AB10)</f>
        <v>0</v>
      </c>
      <c r="AD11" s="32">
        <v>4.45</v>
      </c>
      <c r="AE11" s="1">
        <f>AF4*(AD11-AD10)</f>
        <v>2111.9999999999977</v>
      </c>
      <c r="AF11" s="32"/>
      <c r="AG11" s="1">
        <f>AF4*(AF11-AF10)</f>
        <v>0</v>
      </c>
      <c r="AH11" s="135">
        <f t="shared" si="0"/>
        <v>12144.000000000022</v>
      </c>
      <c r="AI11" s="136">
        <f t="shared" si="1"/>
        <v>9624.00000000002</v>
      </c>
      <c r="AJ11" s="129">
        <f t="shared" si="2"/>
        <v>15495.099612458156</v>
      </c>
      <c r="AM11" s="22"/>
      <c r="AN11" s="22"/>
      <c r="AO11" s="22"/>
      <c r="AP11" s="22"/>
      <c r="AQ11" s="22"/>
      <c r="AR11" s="22"/>
      <c r="AS11" s="22"/>
      <c r="AT11" s="22"/>
    </row>
    <row r="12" spans="1:46" ht="15" customHeight="1" thickBot="1">
      <c r="A12" s="1">
        <v>3</v>
      </c>
      <c r="B12" s="32">
        <v>94.84</v>
      </c>
      <c r="C12" s="1">
        <f>H4*(B12-B11)</f>
        <v>4800</v>
      </c>
      <c r="D12" s="32"/>
      <c r="E12" s="1">
        <f>J3*(D12-D11)</f>
        <v>0</v>
      </c>
      <c r="F12" s="32">
        <v>37.88</v>
      </c>
      <c r="G12" s="1">
        <f>H4*(F12-F11)</f>
        <v>2880.000000000041</v>
      </c>
      <c r="H12" s="32"/>
      <c r="I12" s="1">
        <f>N3*(H12-H11)</f>
        <v>0</v>
      </c>
      <c r="J12" s="32">
        <v>85.41</v>
      </c>
      <c r="K12" s="1">
        <f>P4*(J12-J11)</f>
        <v>4895.999999999913</v>
      </c>
      <c r="L12" s="32"/>
      <c r="M12" s="1">
        <f>P4*(L12-L11)</f>
        <v>0</v>
      </c>
      <c r="N12" s="32">
        <v>8.44</v>
      </c>
      <c r="O12" s="1">
        <f>P4*(N12-N11)</f>
        <v>1631.9999999999993</v>
      </c>
      <c r="P12" s="32"/>
      <c r="Q12" s="1">
        <f>P4*(P12-P11)</f>
        <v>0</v>
      </c>
      <c r="R12" s="32"/>
      <c r="S12" s="1">
        <f>X4*(R12-R11)</f>
        <v>0</v>
      </c>
      <c r="T12" s="32">
        <v>81.11</v>
      </c>
      <c r="U12" s="1">
        <f>X4*(T12-T11)</f>
        <v>3816.000000000008</v>
      </c>
      <c r="V12" s="32">
        <v>35.96</v>
      </c>
      <c r="W12" s="1">
        <f>X4*(V12-V11)</f>
        <v>2304.000000000002</v>
      </c>
      <c r="X12" s="32"/>
      <c r="Y12" s="1">
        <f>X4*(X12-X11)</f>
        <v>0</v>
      </c>
      <c r="Z12" s="32">
        <v>2.38</v>
      </c>
      <c r="AA12" s="1">
        <f>AF4*(Z12-Z11)</f>
        <v>4895.999999999998</v>
      </c>
      <c r="AB12" s="32"/>
      <c r="AC12" s="1">
        <f>AF4*(AB12-AB11)</f>
        <v>0</v>
      </c>
      <c r="AD12" s="32">
        <v>4.64</v>
      </c>
      <c r="AE12" s="1">
        <f>AF4*(AD12-AD11)</f>
        <v>1823.9999999999952</v>
      </c>
      <c r="AF12" s="32"/>
      <c r="AG12" s="1">
        <f>AF4*(AF12-AF11)</f>
        <v>0</v>
      </c>
      <c r="AH12" s="135">
        <f t="shared" si="0"/>
        <v>10775.999999999902</v>
      </c>
      <c r="AI12" s="136">
        <f t="shared" si="1"/>
        <v>8640.000000000036</v>
      </c>
      <c r="AJ12" s="129">
        <f t="shared" si="2"/>
        <v>13812.015638566245</v>
      </c>
      <c r="AM12" s="22"/>
      <c r="AN12" s="22"/>
      <c r="AO12" s="22"/>
      <c r="AP12" s="22"/>
      <c r="AQ12" s="22"/>
      <c r="AR12" s="22"/>
      <c r="AS12" s="22"/>
      <c r="AT12" s="22"/>
    </row>
    <row r="13" spans="1:46" ht="15" customHeight="1" thickBot="1">
      <c r="A13" s="1">
        <v>4</v>
      </c>
      <c r="B13" s="32">
        <v>95.29</v>
      </c>
      <c r="C13" s="1">
        <f>H4*(B13-B12)</f>
        <v>4320.000000000027</v>
      </c>
      <c r="D13" s="32"/>
      <c r="E13" s="1">
        <f>J3*(D13-D12)</f>
        <v>0</v>
      </c>
      <c r="F13" s="32">
        <v>38.16</v>
      </c>
      <c r="G13" s="1">
        <f>H4*(F13-F12)</f>
        <v>2687.9999999999427</v>
      </c>
      <c r="H13" s="32"/>
      <c r="I13" s="1">
        <f>N3*(H13-H12)</f>
        <v>0</v>
      </c>
      <c r="J13" s="32">
        <v>85.87</v>
      </c>
      <c r="K13" s="1">
        <f>P4*(J13-J12)</f>
        <v>4416.000000000076</v>
      </c>
      <c r="L13" s="32"/>
      <c r="M13" s="1">
        <f>P4*(L13-L12)</f>
        <v>0</v>
      </c>
      <c r="N13" s="32">
        <v>8.59</v>
      </c>
      <c r="O13" s="1">
        <f>P4*(N13-N12)</f>
        <v>1440.0000000000034</v>
      </c>
      <c r="P13" s="32"/>
      <c r="Q13" s="1">
        <f>P4*(P13-P12)</f>
        <v>0</v>
      </c>
      <c r="R13" s="32"/>
      <c r="S13" s="1">
        <f>X4*(R13-R12)</f>
        <v>0</v>
      </c>
      <c r="T13" s="32">
        <v>81.6</v>
      </c>
      <c r="U13" s="1">
        <f>X4*(T13-T12)</f>
        <v>3527.999999999963</v>
      </c>
      <c r="V13" s="32">
        <v>36.25</v>
      </c>
      <c r="W13" s="1">
        <f>X4*(V13-V12)</f>
        <v>2087.9999999999936</v>
      </c>
      <c r="X13" s="32"/>
      <c r="Y13" s="1">
        <f>X4*(X13-X12)</f>
        <v>0</v>
      </c>
      <c r="Z13" s="32">
        <v>2.82</v>
      </c>
      <c r="AA13" s="1">
        <f>AF4*(Z13-Z12)</f>
        <v>4223.999999999999</v>
      </c>
      <c r="AB13" s="32"/>
      <c r="AC13" s="1">
        <f>AF4*(AB13-AB12)</f>
        <v>0</v>
      </c>
      <c r="AD13" s="32">
        <v>4.8</v>
      </c>
      <c r="AE13" s="1">
        <f>AF4*(AD13-AD12)</f>
        <v>1536.0000000000014</v>
      </c>
      <c r="AF13" s="32"/>
      <c r="AG13" s="1">
        <f>AF4*(AF13-AF12)</f>
        <v>0</v>
      </c>
      <c r="AH13" s="135">
        <f t="shared" si="0"/>
        <v>9432.000000000138</v>
      </c>
      <c r="AI13" s="136">
        <f t="shared" si="1"/>
        <v>7751.999999999942</v>
      </c>
      <c r="AJ13" s="129">
        <f t="shared" si="2"/>
        <v>12208.854491720413</v>
      </c>
      <c r="AM13" s="22"/>
      <c r="AN13" s="22"/>
      <c r="AO13" s="22"/>
      <c r="AP13" s="22"/>
      <c r="AQ13" s="22"/>
      <c r="AR13" s="22"/>
      <c r="AS13" s="22"/>
      <c r="AT13" s="22"/>
    </row>
    <row r="14" spans="1:46" ht="15" customHeight="1" thickBot="1">
      <c r="A14" s="1">
        <v>5</v>
      </c>
      <c r="B14" s="32">
        <v>95.82</v>
      </c>
      <c r="C14" s="1">
        <f>H4*(B14-B13)</f>
        <v>5087.9999999998745</v>
      </c>
      <c r="D14" s="32"/>
      <c r="E14" s="1">
        <f>J3*(D14-D13)</f>
        <v>0</v>
      </c>
      <c r="F14" s="32">
        <v>38.48</v>
      </c>
      <c r="G14" s="1">
        <f>H4*(F14-F13)</f>
        <v>3072.0000000000027</v>
      </c>
      <c r="H14" s="32"/>
      <c r="I14" s="1">
        <f>N3*(H14-H13)</f>
        <v>0</v>
      </c>
      <c r="J14" s="32">
        <v>86.4</v>
      </c>
      <c r="K14" s="1">
        <f>P4*(J14-J13)</f>
        <v>5088.000000000011</v>
      </c>
      <c r="L14" s="32"/>
      <c r="M14" s="1">
        <f>P4*(L14-L13)</f>
        <v>0</v>
      </c>
      <c r="N14" s="32">
        <v>8.76</v>
      </c>
      <c r="O14" s="1">
        <f>P4*(N14-N13)</f>
        <v>1631.9999999999993</v>
      </c>
      <c r="P14" s="32"/>
      <c r="Q14" s="1">
        <f>P4*(P14-P13)</f>
        <v>0</v>
      </c>
      <c r="R14" s="32"/>
      <c r="S14" s="1">
        <f>X4*(R14-R13)</f>
        <v>0</v>
      </c>
      <c r="T14" s="32">
        <v>82.16</v>
      </c>
      <c r="U14" s="1">
        <f>X4*(T14-T13)</f>
        <v>4032.0000000000164</v>
      </c>
      <c r="V14" s="32">
        <v>36.58</v>
      </c>
      <c r="W14" s="1">
        <f>X4*(V14-V13)</f>
        <v>2375.9999999999877</v>
      </c>
      <c r="X14" s="32"/>
      <c r="Y14" s="1">
        <f>X4*(X14-X13)</f>
        <v>0</v>
      </c>
      <c r="Z14" s="32">
        <v>3.37</v>
      </c>
      <c r="AA14" s="1">
        <f>AF4*(Z14-Z13)</f>
        <v>5280.000000000003</v>
      </c>
      <c r="AB14" s="32"/>
      <c r="AC14" s="1">
        <f>AF4*(AB14-AB13)</f>
        <v>0</v>
      </c>
      <c r="AD14" s="32">
        <v>5</v>
      </c>
      <c r="AE14" s="1">
        <f>AF4*(AD14-AD13)</f>
        <v>1920.0000000000018</v>
      </c>
      <c r="AF14" s="32"/>
      <c r="AG14" s="1">
        <f>AF4*(AF14-AF13)</f>
        <v>0</v>
      </c>
      <c r="AH14" s="135">
        <f t="shared" si="0"/>
        <v>11423.999999999873</v>
      </c>
      <c r="AI14" s="136">
        <f t="shared" si="1"/>
        <v>8999.99999999999</v>
      </c>
      <c r="AJ14" s="129">
        <f t="shared" si="2"/>
        <v>14543.306914178664</v>
      </c>
      <c r="AM14" s="22"/>
      <c r="AN14" s="22"/>
      <c r="AO14" s="22"/>
      <c r="AP14" s="22"/>
      <c r="AQ14" s="22"/>
      <c r="AR14" s="22"/>
      <c r="AS14" s="22"/>
      <c r="AT14" s="22"/>
    </row>
    <row r="15" spans="1:46" ht="15" customHeight="1" thickBot="1">
      <c r="A15" s="1">
        <v>6</v>
      </c>
      <c r="B15" s="32">
        <v>96.34</v>
      </c>
      <c r="C15" s="1">
        <f>H4*(B15-B14)</f>
        <v>4992.000000000098</v>
      </c>
      <c r="D15" s="32"/>
      <c r="E15" s="1">
        <f>J3*(D15-D14)</f>
        <v>0</v>
      </c>
      <c r="F15" s="32">
        <v>38.81</v>
      </c>
      <c r="G15" s="1">
        <f>H4*(F15-F14)</f>
        <v>3168.000000000052</v>
      </c>
      <c r="H15" s="32"/>
      <c r="I15" s="1">
        <f>N3*(H15-H14)</f>
        <v>0</v>
      </c>
      <c r="J15" s="32">
        <v>86.93</v>
      </c>
      <c r="K15" s="1">
        <f>P4*(J15-J14)</f>
        <v>5088.000000000011</v>
      </c>
      <c r="L15" s="32"/>
      <c r="M15" s="1">
        <f>P4*(L15-L14)</f>
        <v>0</v>
      </c>
      <c r="N15" s="32">
        <v>8.94</v>
      </c>
      <c r="O15" s="1">
        <f>P4*(N15-N14)</f>
        <v>1727.9999999999973</v>
      </c>
      <c r="P15" s="32"/>
      <c r="Q15" s="1">
        <f>P4*(P15-P14)</f>
        <v>0</v>
      </c>
      <c r="R15" s="32"/>
      <c r="S15" s="1">
        <f>X4*(R15-R14)</f>
        <v>0</v>
      </c>
      <c r="T15" s="32">
        <v>82.72</v>
      </c>
      <c r="U15" s="1">
        <f>X4*(T15-T14)</f>
        <v>4032.0000000000164</v>
      </c>
      <c r="V15" s="32">
        <v>36.93</v>
      </c>
      <c r="W15" s="1">
        <f>X4*(V15-V14)</f>
        <v>2520.00000000001</v>
      </c>
      <c r="X15" s="32"/>
      <c r="Y15" s="1">
        <f>X4*(X15-X14)</f>
        <v>0</v>
      </c>
      <c r="Z15" s="32">
        <v>3.91</v>
      </c>
      <c r="AA15" s="1">
        <f>AF4*(Z15-Z14)</f>
        <v>5184</v>
      </c>
      <c r="AB15" s="32"/>
      <c r="AC15" s="1">
        <f>AF4*(AB15-AB14)</f>
        <v>0</v>
      </c>
      <c r="AD15" s="32">
        <v>5.2</v>
      </c>
      <c r="AE15" s="1">
        <f>AF4*(AD15-AD14)</f>
        <v>1920.0000000000018</v>
      </c>
      <c r="AF15" s="32"/>
      <c r="AG15" s="1">
        <f>AF4*(AF15-AF14)</f>
        <v>0</v>
      </c>
      <c r="AH15" s="135">
        <f t="shared" si="0"/>
        <v>11232.000000000093</v>
      </c>
      <c r="AI15" s="136">
        <f t="shared" si="1"/>
        <v>9336.000000000062</v>
      </c>
      <c r="AJ15" s="129">
        <f t="shared" si="2"/>
        <v>14605.43460496822</v>
      </c>
      <c r="AM15" s="22"/>
      <c r="AN15" s="22"/>
      <c r="AO15" s="22"/>
      <c r="AP15" s="22"/>
      <c r="AQ15" s="22"/>
      <c r="AR15" s="22"/>
      <c r="AS15" s="22"/>
      <c r="AT15" s="22"/>
    </row>
    <row r="16" spans="1:46" ht="15" customHeight="1" thickBot="1">
      <c r="A16" s="1">
        <v>7</v>
      </c>
      <c r="B16" s="32">
        <v>96.84</v>
      </c>
      <c r="C16" s="1">
        <f>H4*(B16-B15)</f>
        <v>4800</v>
      </c>
      <c r="D16" s="32"/>
      <c r="E16" s="1">
        <f>J3*(D16-D15)</f>
        <v>0</v>
      </c>
      <c r="F16" s="32">
        <v>39.13</v>
      </c>
      <c r="G16" s="1">
        <f>H4*(F16-F15)</f>
        <v>3072.0000000000027</v>
      </c>
      <c r="H16" s="32"/>
      <c r="I16" s="1">
        <f>N3*(H16-H15)</f>
        <v>0</v>
      </c>
      <c r="J16" s="32">
        <v>87.42</v>
      </c>
      <c r="K16" s="1">
        <f>P4*(J16-J15)</f>
        <v>4703.999999999951</v>
      </c>
      <c r="L16" s="32"/>
      <c r="M16" s="1">
        <f>P4*(L16-L15)</f>
        <v>0</v>
      </c>
      <c r="N16" s="32">
        <v>9.11</v>
      </c>
      <c r="O16" s="1">
        <f>P4*(N16-N15)</f>
        <v>1631.9999999999993</v>
      </c>
      <c r="P16" s="32"/>
      <c r="Q16" s="1">
        <f>P4*(P16-P15)</f>
        <v>0</v>
      </c>
      <c r="R16" s="32"/>
      <c r="S16" s="1">
        <f>X4*(R16-R15)</f>
        <v>0</v>
      </c>
      <c r="T16" s="32">
        <v>83.25</v>
      </c>
      <c r="U16" s="1">
        <f>X4*(T16-T15)</f>
        <v>3816.000000000008</v>
      </c>
      <c r="V16" s="32">
        <v>37.25</v>
      </c>
      <c r="W16" s="1">
        <f>X4*(V16-V15)</f>
        <v>2304.000000000002</v>
      </c>
      <c r="X16" s="32"/>
      <c r="Y16" s="1">
        <f>X4*(X16-X15)</f>
        <v>0</v>
      </c>
      <c r="Z16" s="32">
        <v>4.46</v>
      </c>
      <c r="AA16" s="1">
        <f>AF4*(Z16-Z15)</f>
        <v>5279.999999999998</v>
      </c>
      <c r="AB16" s="32"/>
      <c r="AC16" s="1">
        <f>AF4*(AB16-AB15)</f>
        <v>0</v>
      </c>
      <c r="AD16" s="32">
        <v>5.41</v>
      </c>
      <c r="AE16" s="1">
        <f>AF4*(AD16-AD15)</f>
        <v>2015.9999999999995</v>
      </c>
      <c r="AF16" s="32"/>
      <c r="AG16" s="1">
        <f>AF4*(AF16-AF15)</f>
        <v>0</v>
      </c>
      <c r="AH16" s="135">
        <f t="shared" si="0"/>
        <v>10967.999999999942</v>
      </c>
      <c r="AI16" s="136">
        <f t="shared" si="1"/>
        <v>9024.000000000004</v>
      </c>
      <c r="AJ16" s="129">
        <f t="shared" si="2"/>
        <v>14203.154579177077</v>
      </c>
      <c r="AM16" s="22"/>
      <c r="AN16" s="22"/>
      <c r="AO16" s="22"/>
      <c r="AP16" s="22"/>
      <c r="AQ16" s="22"/>
      <c r="AR16" s="22"/>
      <c r="AS16" s="22"/>
      <c r="AT16" s="22"/>
    </row>
    <row r="17" spans="1:46" ht="15" customHeight="1" thickBot="1">
      <c r="A17" s="1">
        <v>8</v>
      </c>
      <c r="B17" s="32">
        <v>97.39</v>
      </c>
      <c r="C17" s="1">
        <f>H4*(B17-B16)</f>
        <v>5279.999999999973</v>
      </c>
      <c r="D17" s="32"/>
      <c r="E17" s="1">
        <f>J3*(D17-D16)</f>
        <v>0</v>
      </c>
      <c r="F17" s="32">
        <v>39.46</v>
      </c>
      <c r="G17" s="1">
        <f>H4*(F17-F16)</f>
        <v>3167.9999999999836</v>
      </c>
      <c r="H17" s="32"/>
      <c r="I17" s="1">
        <f>N3*(H17-H16)</f>
        <v>0</v>
      </c>
      <c r="J17" s="32">
        <v>87.97</v>
      </c>
      <c r="K17" s="1">
        <f>P4*(J17-J16)</f>
        <v>5279.999999999973</v>
      </c>
      <c r="L17" s="32"/>
      <c r="M17" s="1">
        <f>P4*(L17-L16)</f>
        <v>0</v>
      </c>
      <c r="N17" s="32">
        <v>9.3</v>
      </c>
      <c r="O17" s="1">
        <f>P4*(N17-N16)</f>
        <v>1824.0000000000123</v>
      </c>
      <c r="P17" s="32"/>
      <c r="Q17" s="1">
        <f>P4*(P17-P16)</f>
        <v>0</v>
      </c>
      <c r="R17" s="32"/>
      <c r="S17" s="1">
        <f>X4*(R17-R16)</f>
        <v>0</v>
      </c>
      <c r="T17" s="32">
        <v>83.84</v>
      </c>
      <c r="U17" s="1">
        <f>X4*(T17-T16)</f>
        <v>4248.000000000025</v>
      </c>
      <c r="V17" s="32">
        <v>37.62</v>
      </c>
      <c r="W17" s="1">
        <f>X4*(V17-V16)</f>
        <v>2663.999999999982</v>
      </c>
      <c r="X17" s="32"/>
      <c r="Y17" s="1">
        <f>X4*(X17-X16)</f>
        <v>0</v>
      </c>
      <c r="Z17" s="32">
        <v>5.04</v>
      </c>
      <c r="AA17" s="1">
        <f>AF4*(Z17-Z16)</f>
        <v>5568.000000000001</v>
      </c>
      <c r="AB17" s="32"/>
      <c r="AC17" s="1">
        <f>AF4*(AB17-AB16)</f>
        <v>0</v>
      </c>
      <c r="AD17" s="32">
        <v>5.62</v>
      </c>
      <c r="AE17" s="1">
        <f>AF4*(AD17-AD16)</f>
        <v>2015.9999999999995</v>
      </c>
      <c r="AF17" s="32"/>
      <c r="AG17" s="1">
        <f>AF4*(AF17-AF16)</f>
        <v>0</v>
      </c>
      <c r="AH17" s="135">
        <f t="shared" si="0"/>
        <v>11879.999999999922</v>
      </c>
      <c r="AI17" s="136">
        <f t="shared" si="1"/>
        <v>9671.999999999978</v>
      </c>
      <c r="AJ17" s="129">
        <f t="shared" si="2"/>
        <v>15319.333666971215</v>
      </c>
      <c r="AM17" s="24"/>
      <c r="AN17" s="24"/>
      <c r="AO17" s="24"/>
      <c r="AP17" s="24"/>
      <c r="AQ17" s="24"/>
      <c r="AR17" s="24"/>
      <c r="AS17" s="24"/>
      <c r="AT17" s="22"/>
    </row>
    <row r="18" spans="1:46" ht="15" customHeight="1" thickBot="1">
      <c r="A18" s="1">
        <v>9</v>
      </c>
      <c r="B18" s="32">
        <v>97.86</v>
      </c>
      <c r="C18" s="1">
        <f>H4*(B18-B17)</f>
        <v>4511.999999999989</v>
      </c>
      <c r="D18" s="32"/>
      <c r="E18" s="1">
        <f>J3*(D18-D17)</f>
        <v>0</v>
      </c>
      <c r="F18" s="32">
        <v>39.74</v>
      </c>
      <c r="G18" s="1">
        <f>H4*(F18-F17)</f>
        <v>2688.000000000011</v>
      </c>
      <c r="H18" s="32"/>
      <c r="I18" s="1">
        <f>N3*(H18-H17)</f>
        <v>0</v>
      </c>
      <c r="J18" s="32">
        <v>88.44</v>
      </c>
      <c r="K18" s="1">
        <f>P4*(J18-J17)</f>
        <v>4511.999999999989</v>
      </c>
      <c r="L18" s="32"/>
      <c r="M18" s="1">
        <f>P4*(L18-L17)</f>
        <v>0</v>
      </c>
      <c r="N18" s="32">
        <v>9.45</v>
      </c>
      <c r="O18" s="1">
        <f>P4*(N18-N17)</f>
        <v>1439.9999999999864</v>
      </c>
      <c r="P18" s="32"/>
      <c r="Q18" s="1">
        <f>P4*(P18-P17)</f>
        <v>0</v>
      </c>
      <c r="R18" s="32"/>
      <c r="S18" s="1">
        <f>X4*(R18-R17)</f>
        <v>0</v>
      </c>
      <c r="T18" s="32">
        <v>84.33</v>
      </c>
      <c r="U18" s="1">
        <f>X4*(T18-T17)</f>
        <v>3527.999999999963</v>
      </c>
      <c r="V18" s="32">
        <v>37.93</v>
      </c>
      <c r="W18" s="1">
        <f>X4*(V18-V17)</f>
        <v>2232.0000000000164</v>
      </c>
      <c r="X18" s="32"/>
      <c r="Y18" s="1">
        <f>X4*(X18-X17)</f>
        <v>0</v>
      </c>
      <c r="Z18" s="32">
        <v>5.53</v>
      </c>
      <c r="AA18" s="1">
        <f>AF4*(Z18-Z17)</f>
        <v>4704.000000000002</v>
      </c>
      <c r="AB18" s="32"/>
      <c r="AC18" s="1">
        <f>AF4*(AB18-AB17)</f>
        <v>0</v>
      </c>
      <c r="AD18" s="32">
        <v>5.79</v>
      </c>
      <c r="AE18" s="1">
        <f>AF4*(AD18-AD17)</f>
        <v>1631.9999999999993</v>
      </c>
      <c r="AF18" s="32"/>
      <c r="AG18" s="1">
        <f>AF4*(AF18-AF17)</f>
        <v>0</v>
      </c>
      <c r="AH18" s="135">
        <f t="shared" si="0"/>
        <v>10200.000000000016</v>
      </c>
      <c r="AI18" s="136">
        <f t="shared" si="1"/>
        <v>7992.000000000013</v>
      </c>
      <c r="AJ18" s="129">
        <f t="shared" si="2"/>
        <v>12958.08874795973</v>
      </c>
      <c r="AM18" s="24"/>
      <c r="AN18" s="24"/>
      <c r="AO18" s="24"/>
      <c r="AP18" s="24"/>
      <c r="AQ18" s="24"/>
      <c r="AR18" s="24"/>
      <c r="AS18" s="24"/>
      <c r="AT18" s="22"/>
    </row>
    <row r="19" spans="1:46" ht="15" customHeight="1" thickBot="1">
      <c r="A19" s="1">
        <v>10</v>
      </c>
      <c r="B19" s="32">
        <v>98.4</v>
      </c>
      <c r="C19" s="1">
        <f>H4*(B19-B18)</f>
        <v>5184.00000000006</v>
      </c>
      <c r="D19" s="32"/>
      <c r="E19" s="1">
        <f>J3*(D19-D18)</f>
        <v>0</v>
      </c>
      <c r="F19" s="32">
        <v>40.04</v>
      </c>
      <c r="G19" s="1">
        <f>H4*(F19-F18)</f>
        <v>2879.9999999999727</v>
      </c>
      <c r="H19" s="32"/>
      <c r="I19" s="1">
        <f>N3*(H19-H18)</f>
        <v>0</v>
      </c>
      <c r="J19" s="32">
        <v>88.96</v>
      </c>
      <c r="K19" s="1">
        <f>P4*(J19-J18)</f>
        <v>4991.999999999962</v>
      </c>
      <c r="L19" s="32"/>
      <c r="M19" s="1">
        <f>P4*(L19-L18)</f>
        <v>0</v>
      </c>
      <c r="N19" s="32">
        <v>9.63</v>
      </c>
      <c r="O19" s="1">
        <f>P4*(N19-N18)</f>
        <v>1728.0000000000143</v>
      </c>
      <c r="P19" s="32"/>
      <c r="Q19" s="1">
        <f>P4*(P19-P18)</f>
        <v>0</v>
      </c>
      <c r="R19" s="32"/>
      <c r="S19" s="1">
        <f>X4*(R19-R18)</f>
        <v>0</v>
      </c>
      <c r="T19" s="32">
        <v>84.89</v>
      </c>
      <c r="U19" s="1">
        <f>X4*(T19-T18)</f>
        <v>4032.0000000000164</v>
      </c>
      <c r="V19" s="32">
        <v>38.29</v>
      </c>
      <c r="W19" s="1">
        <f>X4*(V19-V18)</f>
        <v>2591.999999999996</v>
      </c>
      <c r="X19" s="32"/>
      <c r="Y19" s="1">
        <f>X4*(X19-X18)</f>
        <v>0</v>
      </c>
      <c r="Z19" s="32">
        <v>6.1</v>
      </c>
      <c r="AA19" s="1">
        <f>AF4*(Z19-Z18)</f>
        <v>5471.9999999999945</v>
      </c>
      <c r="AB19" s="32"/>
      <c r="AC19" s="1">
        <f>AF4*(AB19-AB18)</f>
        <v>0</v>
      </c>
      <c r="AD19" s="32">
        <v>5.97</v>
      </c>
      <c r="AE19" s="1">
        <f>AF4*(AD19-AD18)</f>
        <v>1727.9999999999973</v>
      </c>
      <c r="AF19" s="32"/>
      <c r="AG19" s="1">
        <f>AF4*(AF19-AF18)</f>
        <v>0</v>
      </c>
      <c r="AH19" s="135">
        <f t="shared" si="0"/>
        <v>11616</v>
      </c>
      <c r="AI19" s="136">
        <f t="shared" si="1"/>
        <v>8927.999999999982</v>
      </c>
      <c r="AJ19" s="129">
        <f t="shared" si="2"/>
        <v>14650.619099546602</v>
      </c>
      <c r="AM19" s="24"/>
      <c r="AN19" s="24"/>
      <c r="AO19" s="24"/>
      <c r="AP19" s="24"/>
      <c r="AQ19" s="24"/>
      <c r="AR19" s="24"/>
      <c r="AS19" s="24"/>
      <c r="AT19" s="22"/>
    </row>
    <row r="20" spans="1:46" ht="15" customHeight="1" thickBot="1">
      <c r="A20" s="1">
        <v>11</v>
      </c>
      <c r="B20" s="32">
        <v>98.87</v>
      </c>
      <c r="C20" s="1">
        <f>H4*(B20-B19)</f>
        <v>4511.999999999989</v>
      </c>
      <c r="D20" s="32"/>
      <c r="E20" s="1">
        <f>J3*(D20-D19)</f>
        <v>0</v>
      </c>
      <c r="F20" s="32">
        <v>40.31</v>
      </c>
      <c r="G20" s="1">
        <f>H4*(F20-F19)</f>
        <v>2592.00000000003</v>
      </c>
      <c r="H20" s="32"/>
      <c r="I20" s="1">
        <f>N3*(H20-H19)</f>
        <v>0</v>
      </c>
      <c r="J20" s="32">
        <v>89.4</v>
      </c>
      <c r="K20" s="1">
        <f>P4*(J20-J19)</f>
        <v>4224.000000000115</v>
      </c>
      <c r="L20" s="32"/>
      <c r="M20" s="1">
        <f>P4*(L20-L19)</f>
        <v>0</v>
      </c>
      <c r="N20" s="32">
        <v>9.79</v>
      </c>
      <c r="O20" s="1">
        <f>P4*(N20-N19)</f>
        <v>1535.9999999999843</v>
      </c>
      <c r="P20" s="32"/>
      <c r="Q20" s="1">
        <f>P4*(P20-P19)</f>
        <v>0</v>
      </c>
      <c r="R20" s="32"/>
      <c r="S20" s="1">
        <f>X4*(R20-R19)</f>
        <v>0</v>
      </c>
      <c r="T20" s="32">
        <v>85.37</v>
      </c>
      <c r="U20" s="1">
        <f>X4*(T20-T19)</f>
        <v>3456.0000000000286</v>
      </c>
      <c r="V20" s="32">
        <v>38.6</v>
      </c>
      <c r="W20" s="1">
        <f>X4*(V20-V19)</f>
        <v>2232.0000000000164</v>
      </c>
      <c r="X20" s="32"/>
      <c r="Y20" s="1">
        <f>X4*(X20-X19)</f>
        <v>0</v>
      </c>
      <c r="Z20" s="32">
        <v>6.6</v>
      </c>
      <c r="AA20" s="1">
        <f>AF4*(Z20-Z19)</f>
        <v>4800</v>
      </c>
      <c r="AB20" s="32"/>
      <c r="AC20" s="1">
        <f>AF4*(AB20-AB19)</f>
        <v>0</v>
      </c>
      <c r="AD20" s="32">
        <v>6.14</v>
      </c>
      <c r="AE20" s="1">
        <f>AF4*(AD20-AD19)</f>
        <v>1631.9999999999993</v>
      </c>
      <c r="AF20" s="32"/>
      <c r="AG20" s="1">
        <f>AF4*(AF20-AF19)</f>
        <v>0</v>
      </c>
      <c r="AH20" s="135">
        <f t="shared" si="0"/>
        <v>10080.000000000075</v>
      </c>
      <c r="AI20" s="136">
        <f t="shared" si="1"/>
        <v>7992.00000000003</v>
      </c>
      <c r="AJ20" s="129">
        <f t="shared" si="2"/>
        <v>12863.843282627551</v>
      </c>
      <c r="AM20" s="22"/>
      <c r="AN20" s="22"/>
      <c r="AO20" s="22"/>
      <c r="AP20" s="22"/>
      <c r="AQ20" s="22"/>
      <c r="AR20" s="22"/>
      <c r="AS20" s="22"/>
      <c r="AT20" s="22"/>
    </row>
    <row r="21" spans="1:46" ht="15" customHeight="1" thickBot="1">
      <c r="A21" s="1">
        <v>12</v>
      </c>
      <c r="B21" s="32">
        <v>99.43</v>
      </c>
      <c r="C21" s="1">
        <f>H4*(B21-B20)</f>
        <v>5376.000000000022</v>
      </c>
      <c r="D21" s="32"/>
      <c r="E21" s="1">
        <f>J3*(D21-D20)</f>
        <v>0</v>
      </c>
      <c r="F21" s="32">
        <v>40.62</v>
      </c>
      <c r="G21" s="1">
        <f>H4*(F21-F20)</f>
        <v>2975.9999999999536</v>
      </c>
      <c r="H21" s="32"/>
      <c r="I21" s="1">
        <f>N3*(H21-H20)</f>
        <v>0</v>
      </c>
      <c r="J21" s="32">
        <v>89.93</v>
      </c>
      <c r="K21" s="1">
        <f>P4*(J21-J20)</f>
        <v>5088.000000000011</v>
      </c>
      <c r="L21" s="32"/>
      <c r="M21" s="1">
        <f>P4*(L21-L20)</f>
        <v>0</v>
      </c>
      <c r="N21" s="32">
        <v>10</v>
      </c>
      <c r="O21" s="1">
        <f>P4*(N21-N20)</f>
        <v>2016.0000000000082</v>
      </c>
      <c r="P21" s="32"/>
      <c r="Q21" s="1">
        <f>P4*(P21-P20)</f>
        <v>0</v>
      </c>
      <c r="R21" s="32"/>
      <c r="S21" s="1">
        <f>X4*(R21-R20)</f>
        <v>0</v>
      </c>
      <c r="T21" s="32">
        <v>85.92</v>
      </c>
      <c r="U21" s="1">
        <f>X4*(T21-T20)</f>
        <v>3959.9999999999795</v>
      </c>
      <c r="V21" s="32">
        <v>38.97</v>
      </c>
      <c r="W21" s="1">
        <f>X4*(V21-V20)</f>
        <v>2663.999999999982</v>
      </c>
      <c r="X21" s="32"/>
      <c r="Y21" s="1">
        <f>X4*(X21-X20)</f>
        <v>0</v>
      </c>
      <c r="Z21" s="32">
        <v>7.19</v>
      </c>
      <c r="AA21" s="1">
        <f>AF4*(Z21-Z20)</f>
        <v>5664.000000000007</v>
      </c>
      <c r="AB21" s="32"/>
      <c r="AC21" s="1">
        <f>AF4*(AB21-AB20)</f>
        <v>0</v>
      </c>
      <c r="AD21" s="32">
        <v>6.33</v>
      </c>
      <c r="AE21" s="1">
        <f>AF4*(AD21-AD20)</f>
        <v>1824.0000000000036</v>
      </c>
      <c r="AF21" s="32"/>
      <c r="AG21" s="1">
        <f>AF4*(AF21-AF20)</f>
        <v>0</v>
      </c>
      <c r="AH21" s="135">
        <f t="shared" si="0"/>
        <v>12168.00000000006</v>
      </c>
      <c r="AI21" s="136">
        <f t="shared" si="1"/>
        <v>9479.999999999947</v>
      </c>
      <c r="AJ21" s="129">
        <f t="shared" si="2"/>
        <v>15424.999967585105</v>
      </c>
      <c r="AM21" s="22"/>
      <c r="AN21" s="22"/>
      <c r="AO21" s="22"/>
      <c r="AP21" s="22"/>
      <c r="AQ21" s="22"/>
      <c r="AR21" s="22"/>
      <c r="AS21" s="22"/>
      <c r="AT21" s="22"/>
    </row>
    <row r="22" spans="1:46" ht="15" customHeight="1" thickBot="1">
      <c r="A22" s="1">
        <v>13</v>
      </c>
      <c r="B22" s="32">
        <v>99.97</v>
      </c>
      <c r="C22" s="1">
        <f>H4*(B22-B21)</f>
        <v>5183.999999999924</v>
      </c>
      <c r="D22" s="32"/>
      <c r="E22" s="1">
        <f>J3*(D22-D21)</f>
        <v>0</v>
      </c>
      <c r="F22" s="32">
        <v>40.91</v>
      </c>
      <c r="G22" s="1">
        <f>H4*(F22-F21)</f>
        <v>2783.999999999992</v>
      </c>
      <c r="H22" s="32"/>
      <c r="I22" s="1">
        <f>N3*(H22-H21)</f>
        <v>0</v>
      </c>
      <c r="J22" s="32">
        <v>90.45</v>
      </c>
      <c r="K22" s="1">
        <f>P4*(J22-J21)</f>
        <v>4991.999999999962</v>
      </c>
      <c r="L22" s="32"/>
      <c r="M22" s="1">
        <f>P4*(L22-L21)</f>
        <v>0</v>
      </c>
      <c r="N22" s="32">
        <v>10.2</v>
      </c>
      <c r="O22" s="1">
        <f>P4*(N22-N21)</f>
        <v>1919.9999999999932</v>
      </c>
      <c r="P22" s="32"/>
      <c r="Q22" s="1">
        <f>P4*(P22-P21)</f>
        <v>0</v>
      </c>
      <c r="R22" s="32"/>
      <c r="S22" s="1">
        <f>X4*(R22-R21)</f>
        <v>0</v>
      </c>
      <c r="T22" s="32">
        <v>86.46</v>
      </c>
      <c r="U22" s="1">
        <f>X4*(T22-T21)</f>
        <v>3887.9999999999427</v>
      </c>
      <c r="V22" s="32">
        <v>39.32</v>
      </c>
      <c r="W22" s="1">
        <f>X4*(V22-V21)</f>
        <v>2520.00000000001</v>
      </c>
      <c r="X22" s="32"/>
      <c r="Y22" s="1">
        <f>X4*(X22-X21)</f>
        <v>0</v>
      </c>
      <c r="Z22" s="32">
        <v>7.75</v>
      </c>
      <c r="AA22" s="1">
        <f>AF4*(Z22-Z21)</f>
        <v>5375.999999999996</v>
      </c>
      <c r="AB22" s="32"/>
      <c r="AC22" s="1">
        <f>AF4*(AB22-AB21)</f>
        <v>0</v>
      </c>
      <c r="AD22" s="32">
        <v>6.51</v>
      </c>
      <c r="AE22" s="1">
        <f>AF4*(AD22-AD21)</f>
        <v>1727.9999999999973</v>
      </c>
      <c r="AF22" s="32"/>
      <c r="AG22" s="1">
        <f>AF4*(AF22-AF21)</f>
        <v>0</v>
      </c>
      <c r="AH22" s="135">
        <f t="shared" si="0"/>
        <v>11663.999999999938</v>
      </c>
      <c r="AI22" s="136">
        <f t="shared" si="1"/>
        <v>8951.999999999993</v>
      </c>
      <c r="AJ22" s="129">
        <f t="shared" si="2"/>
        <v>14703.305750748654</v>
      </c>
      <c r="AM22" s="22"/>
      <c r="AN22" s="22"/>
      <c r="AO22" s="22"/>
      <c r="AP22" s="22"/>
      <c r="AQ22" s="22"/>
      <c r="AR22" s="22"/>
      <c r="AS22" s="22"/>
      <c r="AT22" s="22"/>
    </row>
    <row r="23" spans="1:46" ht="15" customHeight="1" thickBot="1">
      <c r="A23" s="1">
        <v>14</v>
      </c>
      <c r="B23" s="32">
        <v>100.52</v>
      </c>
      <c r="C23" s="1">
        <f>H4*(B23-B22)</f>
        <v>5279.999999999973</v>
      </c>
      <c r="D23" s="32"/>
      <c r="E23" s="1">
        <f>J3*(D23-D22)</f>
        <v>0</v>
      </c>
      <c r="F23" s="32">
        <v>41.21</v>
      </c>
      <c r="G23" s="1">
        <f>H4*(F23-F22)</f>
        <v>2880.000000000041</v>
      </c>
      <c r="H23" s="32"/>
      <c r="I23" s="1">
        <f>N3*(H23-H22)</f>
        <v>0</v>
      </c>
      <c r="J23" s="32">
        <v>90.99</v>
      </c>
      <c r="K23" s="1">
        <f>P4*(J23-J22)</f>
        <v>5183.999999999924</v>
      </c>
      <c r="L23" s="32"/>
      <c r="M23" s="1">
        <f>P4*(L23-L22)</f>
        <v>0</v>
      </c>
      <c r="N23" s="32">
        <v>10.43</v>
      </c>
      <c r="O23" s="1">
        <f>P4*(N23-N22)</f>
        <v>2208.000000000004</v>
      </c>
      <c r="P23" s="32"/>
      <c r="Q23" s="1">
        <f>P4*(P23-P22)</f>
        <v>0</v>
      </c>
      <c r="R23" s="32"/>
      <c r="S23" s="1">
        <f>X4*(R23-R22)</f>
        <v>0</v>
      </c>
      <c r="T23" s="32">
        <v>87.01</v>
      </c>
      <c r="U23" s="1">
        <f>X4*(T23-T22)</f>
        <v>3960.000000000082</v>
      </c>
      <c r="V23" s="32">
        <v>39.69</v>
      </c>
      <c r="W23" s="1">
        <f>X4*(V23-V22)</f>
        <v>2663.999999999982</v>
      </c>
      <c r="X23" s="32"/>
      <c r="Y23" s="1">
        <f>X4*(X23-X22)</f>
        <v>0</v>
      </c>
      <c r="Z23" s="32">
        <v>8.33</v>
      </c>
      <c r="AA23" s="1">
        <f>AF4*(Z23-Z22)</f>
        <v>5568.000000000001</v>
      </c>
      <c r="AB23" s="32"/>
      <c r="AC23" s="1">
        <f>AF4*(AB23-AB22)</f>
        <v>0</v>
      </c>
      <c r="AD23" s="32">
        <v>6.7</v>
      </c>
      <c r="AE23" s="1">
        <f>AF4*(AD23-AD22)</f>
        <v>1824.0000000000036</v>
      </c>
      <c r="AF23" s="32"/>
      <c r="AG23" s="1">
        <f>AF4*(AF23-AF22)</f>
        <v>0</v>
      </c>
      <c r="AH23" s="135">
        <f t="shared" si="0"/>
        <v>12071.999999999814</v>
      </c>
      <c r="AI23" s="136">
        <f t="shared" si="1"/>
        <v>9576.000000000031</v>
      </c>
      <c r="AJ23" s="129">
        <f t="shared" si="2"/>
        <v>15408.859789095237</v>
      </c>
      <c r="AM23" s="22"/>
      <c r="AN23" s="22"/>
      <c r="AO23" s="22"/>
      <c r="AP23" s="22"/>
      <c r="AQ23" s="22"/>
      <c r="AR23" s="22"/>
      <c r="AS23" s="22"/>
      <c r="AT23" s="22"/>
    </row>
    <row r="24" spans="1:46" ht="15" customHeight="1" thickBot="1">
      <c r="A24" s="1">
        <v>15</v>
      </c>
      <c r="B24" s="32">
        <v>100.98</v>
      </c>
      <c r="C24" s="1">
        <f>H4*(B24-B23)</f>
        <v>4416.000000000076</v>
      </c>
      <c r="D24" s="32"/>
      <c r="E24" s="1">
        <f>J3*(D24-D23)</f>
        <v>0</v>
      </c>
      <c r="F24" s="32">
        <v>41.47</v>
      </c>
      <c r="G24" s="1">
        <f>H4*(F24-F23)</f>
        <v>2495.999999999981</v>
      </c>
      <c r="H24" s="32"/>
      <c r="I24" s="1">
        <f>N3*(H24-H23)</f>
        <v>0</v>
      </c>
      <c r="J24" s="32">
        <v>91.44</v>
      </c>
      <c r="K24" s="1">
        <f>P4*(J24-J23)</f>
        <v>4320.000000000027</v>
      </c>
      <c r="L24" s="32"/>
      <c r="M24" s="1">
        <f>P4*(L24-L23)</f>
        <v>0</v>
      </c>
      <c r="N24" s="32">
        <v>10.61</v>
      </c>
      <c r="O24" s="1">
        <f>P4*(N24-N23)</f>
        <v>1727.9999999999973</v>
      </c>
      <c r="P24" s="32"/>
      <c r="Q24" s="1">
        <f>P4*(P24-P23)</f>
        <v>0</v>
      </c>
      <c r="R24" s="32"/>
      <c r="S24" s="1">
        <f>X4*(R24-R23)</f>
        <v>0</v>
      </c>
      <c r="T24" s="32">
        <v>87.49</v>
      </c>
      <c r="U24" s="1">
        <f>X4*(T24-T23)</f>
        <v>3455.9999999999263</v>
      </c>
      <c r="V24" s="32">
        <v>40</v>
      </c>
      <c r="W24" s="1">
        <f>X4*(V24-V23)</f>
        <v>2232.0000000000164</v>
      </c>
      <c r="X24" s="32"/>
      <c r="Y24" s="1">
        <f>X4*(X24-X23)</f>
        <v>0</v>
      </c>
      <c r="Z24" s="32">
        <v>8.81</v>
      </c>
      <c r="AA24" s="1">
        <f>AF4*(Z24-Z23)</f>
        <v>4608.000000000004</v>
      </c>
      <c r="AB24" s="32"/>
      <c r="AC24" s="1">
        <f>AF4*(AB24-AB23)</f>
        <v>0</v>
      </c>
      <c r="AD24" s="32">
        <v>6.86</v>
      </c>
      <c r="AE24" s="1">
        <f>AF4*(AD24-AD23)</f>
        <v>1536.0000000000014</v>
      </c>
      <c r="AF24" s="32"/>
      <c r="AG24" s="1">
        <f>AF4*(AF24-AF23)</f>
        <v>0</v>
      </c>
      <c r="AH24" s="135">
        <f t="shared" si="0"/>
        <v>9888.000000000182</v>
      </c>
      <c r="AI24" s="136">
        <f t="shared" si="1"/>
        <v>7991.999999999996</v>
      </c>
      <c r="AJ24" s="129">
        <f t="shared" si="2"/>
        <v>12713.953279763282</v>
      </c>
      <c r="AM24" s="22"/>
      <c r="AN24" s="22"/>
      <c r="AO24" s="22"/>
      <c r="AP24" s="22"/>
      <c r="AQ24" s="22"/>
      <c r="AR24" s="22"/>
      <c r="AS24" s="22"/>
      <c r="AT24" s="22"/>
    </row>
    <row r="25" spans="1:46" ht="15" customHeight="1" thickBot="1">
      <c r="A25" s="1">
        <v>16</v>
      </c>
      <c r="B25" s="32">
        <v>101.15</v>
      </c>
      <c r="C25" s="1">
        <f>H4*(B25-B24)</f>
        <v>1632.0000000000164</v>
      </c>
      <c r="D25" s="32"/>
      <c r="E25" s="1">
        <f>J3*(D25-D24)</f>
        <v>0</v>
      </c>
      <c r="F25" s="32">
        <v>41.8</v>
      </c>
      <c r="G25" s="1">
        <f>H4*(F25-F24)</f>
        <v>3167.9999999999836</v>
      </c>
      <c r="H25" s="32"/>
      <c r="I25" s="1">
        <f>N3*(H25-H24)</f>
        <v>0</v>
      </c>
      <c r="J25" s="32">
        <v>91.98</v>
      </c>
      <c r="K25" s="1">
        <f>P4*(J25-J24)</f>
        <v>5184.00000000006</v>
      </c>
      <c r="L25" s="32"/>
      <c r="M25" s="1">
        <f>P4*(L25-L24)</f>
        <v>0</v>
      </c>
      <c r="N25" s="32">
        <v>10.8</v>
      </c>
      <c r="O25" s="1">
        <f>P4*(N25-N24)</f>
        <v>1824.0000000000123</v>
      </c>
      <c r="P25" s="32"/>
      <c r="Q25" s="1">
        <f>P4*(P25-P24)</f>
        <v>0</v>
      </c>
      <c r="R25" s="32"/>
      <c r="S25" s="1">
        <f>X4*(R25-R24)</f>
        <v>0</v>
      </c>
      <c r="T25" s="32">
        <v>88.06</v>
      </c>
      <c r="U25" s="1">
        <f>X4*(T25-T24)</f>
        <v>4104.000000000053</v>
      </c>
      <c r="V25" s="32">
        <v>40.36</v>
      </c>
      <c r="W25" s="1">
        <f>X4*(V25-V24)</f>
        <v>2591.999999999996</v>
      </c>
      <c r="X25" s="32"/>
      <c r="Y25" s="1">
        <f>X4*(X25-X24)</f>
        <v>0</v>
      </c>
      <c r="Z25" s="32">
        <v>9.42</v>
      </c>
      <c r="AA25" s="1">
        <f>AF4*(Z25-Z24)</f>
        <v>5855.9999999999945</v>
      </c>
      <c r="AB25" s="32"/>
      <c r="AC25" s="1">
        <f>AF4*(AB25-AB24)</f>
        <v>0</v>
      </c>
      <c r="AD25" s="32">
        <v>7.06</v>
      </c>
      <c r="AE25" s="1">
        <f>AF4*(AD25-AD24)</f>
        <v>1919.9999999999932</v>
      </c>
      <c r="AF25" s="32"/>
      <c r="AG25" s="1">
        <f>AF4*(AF25-AF24)</f>
        <v>0</v>
      </c>
      <c r="AH25" s="135">
        <f t="shared" si="0"/>
        <v>8568.000000000018</v>
      </c>
      <c r="AI25" s="136">
        <f t="shared" si="1"/>
        <v>9503.999999999985</v>
      </c>
      <c r="AJ25" s="129">
        <f t="shared" si="2"/>
        <v>12795.961863025383</v>
      </c>
      <c r="AM25" s="22"/>
      <c r="AN25" s="22"/>
      <c r="AO25" s="22"/>
      <c r="AP25" s="22"/>
      <c r="AQ25" s="22"/>
      <c r="AR25" s="22"/>
      <c r="AS25" s="22"/>
      <c r="AT25" s="22"/>
    </row>
    <row r="26" spans="1:46" ht="15" customHeight="1" thickBot="1">
      <c r="A26" s="1">
        <v>17</v>
      </c>
      <c r="B26" s="32">
        <v>102.09</v>
      </c>
      <c r="C26" s="1">
        <f>H4*(B26-B25)</f>
        <v>9023.999999999978</v>
      </c>
      <c r="D26" s="32"/>
      <c r="E26" s="1">
        <f>J3*(D26-D25)</f>
        <v>0</v>
      </c>
      <c r="F26" s="32">
        <v>42.11</v>
      </c>
      <c r="G26" s="1">
        <f>H4*(F26-F25)</f>
        <v>2976.000000000022</v>
      </c>
      <c r="H26" s="32"/>
      <c r="I26" s="1">
        <f>N3*(H26-H25)</f>
        <v>0</v>
      </c>
      <c r="J26" s="32">
        <v>92.51</v>
      </c>
      <c r="K26" s="1">
        <f>P4*(J26-J25)</f>
        <v>5088.000000000011</v>
      </c>
      <c r="L26" s="32"/>
      <c r="M26" s="1">
        <f>P4*(L26-L25)</f>
        <v>0</v>
      </c>
      <c r="N26" s="32">
        <v>10.97</v>
      </c>
      <c r="O26" s="1">
        <f>P4*(N26-N25)</f>
        <v>1631.9999999999993</v>
      </c>
      <c r="P26" s="32"/>
      <c r="Q26" s="1">
        <f>P4*(P26-P25)</f>
        <v>0</v>
      </c>
      <c r="R26" s="32"/>
      <c r="S26" s="1">
        <f>X4*(R26-R25)</f>
        <v>0</v>
      </c>
      <c r="T26" s="32">
        <v>88.6</v>
      </c>
      <c r="U26" s="1">
        <f>X4*(T26-T25)</f>
        <v>3887.9999999999427</v>
      </c>
      <c r="V26" s="32">
        <v>40.7</v>
      </c>
      <c r="W26" s="1">
        <f>X4*(V26-V25)</f>
        <v>2448.0000000000246</v>
      </c>
      <c r="X26" s="32"/>
      <c r="Y26" s="1">
        <f>X4*(X26-X25)</f>
        <v>0</v>
      </c>
      <c r="Z26" s="32">
        <v>9.99</v>
      </c>
      <c r="AA26" s="1">
        <f>AF4*(Z26-Z25)</f>
        <v>5472.000000000003</v>
      </c>
      <c r="AB26" s="32"/>
      <c r="AC26" s="1">
        <f>AF4*(AB26-AB25)</f>
        <v>0</v>
      </c>
      <c r="AD26" s="32">
        <v>7.22</v>
      </c>
      <c r="AE26" s="1">
        <f>AF4*(AD26-AD25)</f>
        <v>1536.0000000000014</v>
      </c>
      <c r="AF26" s="32"/>
      <c r="AG26" s="1">
        <f>AF4*(AF26-AF25)</f>
        <v>0</v>
      </c>
      <c r="AH26" s="135">
        <f t="shared" si="0"/>
        <v>15696.000000000051</v>
      </c>
      <c r="AI26" s="136">
        <f t="shared" si="1"/>
        <v>8592.000000000047</v>
      </c>
      <c r="AJ26" s="129">
        <f t="shared" si="2"/>
        <v>17893.76651239203</v>
      </c>
      <c r="AM26" s="22"/>
      <c r="AN26" s="22"/>
      <c r="AO26" s="22"/>
      <c r="AP26" s="22"/>
      <c r="AQ26" s="22"/>
      <c r="AR26" s="22"/>
      <c r="AS26" s="22"/>
      <c r="AT26" s="22"/>
    </row>
    <row r="27" spans="1:46" ht="15" customHeight="1" thickBot="1">
      <c r="A27" s="1">
        <v>18</v>
      </c>
      <c r="B27" s="32">
        <v>102.68</v>
      </c>
      <c r="C27" s="1">
        <f>H4*(B27-B26)</f>
        <v>5664.000000000033</v>
      </c>
      <c r="D27" s="32"/>
      <c r="E27" s="1">
        <f>J3*(D27-D26)</f>
        <v>0</v>
      </c>
      <c r="F27" s="32">
        <v>42.44</v>
      </c>
      <c r="G27" s="1">
        <f>H4*(F27-F26)</f>
        <v>3167.9999999999836</v>
      </c>
      <c r="H27" s="32"/>
      <c r="I27" s="1">
        <f>N3*(H27-H26)</f>
        <v>0</v>
      </c>
      <c r="J27" s="32">
        <v>92.99</v>
      </c>
      <c r="K27" s="1">
        <f>P4*(J27-J26)</f>
        <v>4607.999999999902</v>
      </c>
      <c r="L27" s="32"/>
      <c r="M27" s="1">
        <f>P4*(L27-L26)</f>
        <v>0</v>
      </c>
      <c r="N27" s="32">
        <v>11.15</v>
      </c>
      <c r="O27" s="1">
        <f>P4*(N27-N26)</f>
        <v>1727.9999999999973</v>
      </c>
      <c r="P27" s="32"/>
      <c r="Q27" s="1">
        <f>P4*(P27-P26)</f>
        <v>0</v>
      </c>
      <c r="R27" s="32"/>
      <c r="S27" s="1">
        <f>X4*(R27-R26)</f>
        <v>0</v>
      </c>
      <c r="T27" s="32">
        <v>89.13</v>
      </c>
      <c r="U27" s="1">
        <f>X4*(T27-T26)</f>
        <v>3816.000000000008</v>
      </c>
      <c r="V27" s="32">
        <v>41.05</v>
      </c>
      <c r="W27" s="1">
        <f>X4*(V27-V26)</f>
        <v>2519.999999999959</v>
      </c>
      <c r="X27" s="32"/>
      <c r="Y27" s="1">
        <f>X4*(X27-X26)</f>
        <v>0</v>
      </c>
      <c r="Z27" s="32">
        <v>10.56</v>
      </c>
      <c r="AA27" s="1">
        <f>AF4*(Z27-Z26)</f>
        <v>5472.000000000003</v>
      </c>
      <c r="AB27" s="32"/>
      <c r="AC27" s="1">
        <f>AF4*(AB27-AB26)</f>
        <v>0</v>
      </c>
      <c r="AD27" s="32">
        <v>7.4</v>
      </c>
      <c r="AE27" s="1">
        <f>AF4*(AD27-AD26)</f>
        <v>1728.000000000006</v>
      </c>
      <c r="AF27" s="32"/>
      <c r="AG27" s="1">
        <f>AF4*(AF27-AF26)</f>
        <v>0</v>
      </c>
      <c r="AH27" s="135">
        <f t="shared" si="0"/>
        <v>11927.999999999929</v>
      </c>
      <c r="AI27" s="136">
        <f t="shared" si="1"/>
        <v>9143.999999999945</v>
      </c>
      <c r="AJ27" s="129">
        <f t="shared" si="2"/>
        <v>15029.63472610021</v>
      </c>
      <c r="AM27" s="24"/>
      <c r="AN27" s="24"/>
      <c r="AO27" s="24"/>
      <c r="AP27" s="24"/>
      <c r="AQ27" s="24"/>
      <c r="AR27" s="24"/>
      <c r="AS27" s="24"/>
      <c r="AT27" s="22"/>
    </row>
    <row r="28" spans="1:46" ht="15" customHeight="1" thickBot="1">
      <c r="A28" s="1">
        <v>19</v>
      </c>
      <c r="B28" s="32">
        <v>103.21</v>
      </c>
      <c r="C28" s="1">
        <f>H4*(B28-B27)</f>
        <v>5087.9999999998745</v>
      </c>
      <c r="D28" s="32"/>
      <c r="E28" s="1">
        <f>J3*(D28-D27)</f>
        <v>0</v>
      </c>
      <c r="F28" s="32">
        <v>42.74</v>
      </c>
      <c r="G28" s="1">
        <f>H4*(F28-F27)</f>
        <v>2880.000000000041</v>
      </c>
      <c r="H28" s="32"/>
      <c r="I28" s="1">
        <f>N3*(H28-H27)</f>
        <v>0</v>
      </c>
      <c r="J28" s="32">
        <v>93.49</v>
      </c>
      <c r="K28" s="1">
        <f>P4*(J28-J27)</f>
        <v>4800</v>
      </c>
      <c r="L28" s="32"/>
      <c r="M28" s="1">
        <f>P4*(L28-L27)</f>
        <v>0</v>
      </c>
      <c r="N28" s="32">
        <v>11.34</v>
      </c>
      <c r="O28" s="1">
        <f>P4*(N28-N27)</f>
        <v>1823.9999999999952</v>
      </c>
      <c r="P28" s="32"/>
      <c r="Q28" s="1">
        <f>P4*(P28-P27)</f>
        <v>0</v>
      </c>
      <c r="R28" s="32"/>
      <c r="S28" s="1">
        <f>X4*(R28-R27)</f>
        <v>0</v>
      </c>
      <c r="T28" s="32">
        <v>89.64</v>
      </c>
      <c r="U28" s="1">
        <f>X4*(T28-T27)</f>
        <v>3672.000000000037</v>
      </c>
      <c r="V28" s="32">
        <v>41.38</v>
      </c>
      <c r="W28" s="1">
        <f>X4*(V28-V27)</f>
        <v>2376.000000000039</v>
      </c>
      <c r="X28" s="32"/>
      <c r="Y28" s="1">
        <f>X4*(X28-X27)</f>
        <v>0</v>
      </c>
      <c r="Z28" s="32">
        <v>11.11</v>
      </c>
      <c r="AA28" s="1">
        <f>AF4*(Z28-Z27)</f>
        <v>5279.99999999999</v>
      </c>
      <c r="AB28" s="32"/>
      <c r="AC28" s="1">
        <f>AF4*(AB28-AB27)</f>
        <v>0</v>
      </c>
      <c r="AD28" s="32">
        <v>7.57</v>
      </c>
      <c r="AE28" s="1">
        <f>AF4*(AD28-AD27)</f>
        <v>1631.9999999999993</v>
      </c>
      <c r="AF28" s="32"/>
      <c r="AG28" s="1">
        <f>AF4*(AF28-AF27)</f>
        <v>0</v>
      </c>
      <c r="AH28" s="135">
        <f t="shared" si="0"/>
        <v>11495.999999999829</v>
      </c>
      <c r="AI28" s="136">
        <f t="shared" si="1"/>
        <v>8712.000000000075</v>
      </c>
      <c r="AJ28" s="129">
        <f t="shared" si="2"/>
        <v>14424.179699379698</v>
      </c>
      <c r="AM28" s="24"/>
      <c r="AN28" s="24"/>
      <c r="AO28" s="24"/>
      <c r="AP28" s="24"/>
      <c r="AQ28" s="24"/>
      <c r="AR28" s="24"/>
      <c r="AS28" s="24"/>
      <c r="AT28" s="22"/>
    </row>
    <row r="29" spans="1:46" ht="15" customHeight="1" thickBot="1">
      <c r="A29" s="1">
        <v>20</v>
      </c>
      <c r="B29" s="32">
        <v>103.63</v>
      </c>
      <c r="C29" s="1">
        <f>H4*(B29-B28)</f>
        <v>4032.0000000000164</v>
      </c>
      <c r="D29" s="32"/>
      <c r="E29" s="1">
        <f>J3*(D29-D28)</f>
        <v>0</v>
      </c>
      <c r="F29" s="32">
        <v>42.98</v>
      </c>
      <c r="G29" s="1">
        <f>H4*(F29-F28)</f>
        <v>2303.999999999951</v>
      </c>
      <c r="H29" s="32"/>
      <c r="I29" s="1">
        <f>N3*(H29-H28)</f>
        <v>0</v>
      </c>
      <c r="J29" s="32">
        <v>93.9</v>
      </c>
      <c r="K29" s="1">
        <f>P4*(J29-J28)</f>
        <v>3936.0000000001037</v>
      </c>
      <c r="L29" s="32"/>
      <c r="M29" s="1">
        <f>P4*(L29-L28)</f>
        <v>0</v>
      </c>
      <c r="N29" s="32">
        <v>11.5</v>
      </c>
      <c r="O29" s="1">
        <f>P4*(N29-N28)</f>
        <v>1536.0000000000014</v>
      </c>
      <c r="P29" s="32"/>
      <c r="Q29" s="1">
        <f>P4*(P29-P28)</f>
        <v>0</v>
      </c>
      <c r="R29" s="32"/>
      <c r="S29" s="1">
        <f>X4*(R29-R28)</f>
        <v>0</v>
      </c>
      <c r="T29" s="32">
        <v>90.07</v>
      </c>
      <c r="U29" s="1">
        <f>X4*(T29-T28)</f>
        <v>3095.999999999947</v>
      </c>
      <c r="V29" s="32">
        <v>41.67</v>
      </c>
      <c r="W29" s="1">
        <f>X4*(V29-V28)</f>
        <v>2087.9999999999936</v>
      </c>
      <c r="X29" s="32"/>
      <c r="Y29" s="1">
        <f>X4*(X29-X28)</f>
        <v>0</v>
      </c>
      <c r="Z29" s="32">
        <v>11.55</v>
      </c>
      <c r="AA29" s="1">
        <f>AF4*(Z29-Z28)</f>
        <v>4224.000000000013</v>
      </c>
      <c r="AB29" s="32"/>
      <c r="AC29" s="1">
        <f>AF4*(AB29-AB28)</f>
        <v>0</v>
      </c>
      <c r="AD29" s="32">
        <v>7.71</v>
      </c>
      <c r="AE29" s="1">
        <f>AF4*(AD29-AD28)</f>
        <v>1343.9999999999968</v>
      </c>
      <c r="AF29" s="32"/>
      <c r="AG29" s="1">
        <f>AF4*(AF29-AF28)</f>
        <v>0</v>
      </c>
      <c r="AH29" s="135">
        <f t="shared" si="0"/>
        <v>9096.000000000186</v>
      </c>
      <c r="AI29" s="136">
        <f t="shared" si="1"/>
        <v>7271.999999999942</v>
      </c>
      <c r="AJ29" s="129">
        <f t="shared" si="2"/>
        <v>11645.565679691243</v>
      </c>
      <c r="AM29" s="24"/>
      <c r="AN29" s="24"/>
      <c r="AO29" s="24"/>
      <c r="AP29" s="24"/>
      <c r="AQ29" s="24"/>
      <c r="AR29" s="24"/>
      <c r="AS29" s="24"/>
      <c r="AT29" s="22"/>
    </row>
    <row r="30" spans="1:46" ht="15" customHeight="1" thickBot="1">
      <c r="A30" s="1">
        <v>21</v>
      </c>
      <c r="B30" s="32">
        <v>104.19</v>
      </c>
      <c r="C30" s="1">
        <f>H4*(B30-B29)</f>
        <v>5376.000000000022</v>
      </c>
      <c r="D30" s="32"/>
      <c r="E30" s="1">
        <f>J3*(D30-D29)</f>
        <v>0</v>
      </c>
      <c r="F30" s="32">
        <v>43.28</v>
      </c>
      <c r="G30" s="1">
        <f>H4*(F30-F29)</f>
        <v>2880.000000000041</v>
      </c>
      <c r="H30" s="32"/>
      <c r="I30" s="1">
        <f>N3*(H30-H29)</f>
        <v>0</v>
      </c>
      <c r="J30" s="32">
        <v>94.46</v>
      </c>
      <c r="K30" s="1">
        <f>P4*(J30-J29)</f>
        <v>5375.999999999885</v>
      </c>
      <c r="L30" s="32"/>
      <c r="M30" s="1">
        <f>P4*(L30-L29)</f>
        <v>0</v>
      </c>
      <c r="N30" s="32">
        <v>11.71</v>
      </c>
      <c r="O30" s="1">
        <f>P4*(N30-N29)</f>
        <v>2016.0000000000082</v>
      </c>
      <c r="P30" s="32"/>
      <c r="Q30" s="1">
        <f>P4*(P30-P29)</f>
        <v>0</v>
      </c>
      <c r="R30" s="32"/>
      <c r="S30" s="1">
        <f>X4*(R30-R29)</f>
        <v>0</v>
      </c>
      <c r="T30" s="32">
        <v>90.66</v>
      </c>
      <c r="U30" s="1">
        <f>X4*(T30-T29)</f>
        <v>4248.000000000025</v>
      </c>
      <c r="V30" s="32">
        <v>42.01</v>
      </c>
      <c r="W30" s="1">
        <f>X4*(V30-V29)</f>
        <v>2447.9999999999736</v>
      </c>
      <c r="X30" s="32"/>
      <c r="Y30" s="1">
        <f>X4*(X30-X29)</f>
        <v>0</v>
      </c>
      <c r="Z30" s="32">
        <v>12.15</v>
      </c>
      <c r="AA30" s="1">
        <f>AF4*(Z30-Z29)</f>
        <v>5759.999999999996</v>
      </c>
      <c r="AB30" s="32"/>
      <c r="AC30" s="1">
        <f>AF4*(AB30-AB29)</f>
        <v>0</v>
      </c>
      <c r="AD30" s="32">
        <v>7.92</v>
      </c>
      <c r="AE30" s="1">
        <f>AF4*(AD30-AD29)</f>
        <v>2015.9999999999995</v>
      </c>
      <c r="AF30" s="32"/>
      <c r="AG30" s="1">
        <f>AF4*(AF30-AF29)</f>
        <v>0</v>
      </c>
      <c r="AH30" s="135">
        <f t="shared" si="0"/>
        <v>12263.99999999988</v>
      </c>
      <c r="AI30" s="136">
        <f t="shared" si="1"/>
        <v>9360.000000000022</v>
      </c>
      <c r="AJ30" s="129">
        <f t="shared" si="2"/>
        <v>15427.744358784192</v>
      </c>
      <c r="AM30" s="24"/>
      <c r="AN30" s="24"/>
      <c r="AO30" s="24"/>
      <c r="AP30" s="24"/>
      <c r="AQ30" s="24"/>
      <c r="AR30" s="24"/>
      <c r="AS30" s="24"/>
      <c r="AT30" s="22"/>
    </row>
    <row r="31" spans="1:46" ht="15" customHeight="1" thickBot="1">
      <c r="A31" s="1">
        <v>22</v>
      </c>
      <c r="B31" s="32">
        <v>104.67</v>
      </c>
      <c r="C31" s="1">
        <f>H4*(B31-B30)</f>
        <v>4608.000000000038</v>
      </c>
      <c r="D31" s="32"/>
      <c r="E31" s="1">
        <f>J3*(D31-D30)</f>
        <v>0</v>
      </c>
      <c r="F31" s="32">
        <v>43.56</v>
      </c>
      <c r="G31" s="1">
        <f>H4*(F31-F30)</f>
        <v>2688.000000000011</v>
      </c>
      <c r="H31" s="32"/>
      <c r="I31" s="1">
        <f>N3*(H31-H30)</f>
        <v>0</v>
      </c>
      <c r="J31" s="32">
        <v>94.93</v>
      </c>
      <c r="K31" s="1">
        <f>P4*(J31-J30)</f>
        <v>4512.0000000001255</v>
      </c>
      <c r="L31" s="32"/>
      <c r="M31" s="1">
        <f>P4*(L31-L30)</f>
        <v>0</v>
      </c>
      <c r="N31" s="32">
        <v>11.88</v>
      </c>
      <c r="O31" s="1">
        <f>P4*(N31-N30)</f>
        <v>1631.9999999999993</v>
      </c>
      <c r="P31" s="32"/>
      <c r="Q31" s="1">
        <f>P4*(P31-P30)</f>
        <v>0</v>
      </c>
      <c r="R31" s="32"/>
      <c r="S31" s="1">
        <f>X4*(R31-R30)</f>
        <v>0</v>
      </c>
      <c r="T31" s="32">
        <v>91.12</v>
      </c>
      <c r="U31" s="1">
        <f>X4*(T31-T30)</f>
        <v>3312.0000000000573</v>
      </c>
      <c r="V31" s="32">
        <v>42.28</v>
      </c>
      <c r="W31" s="1">
        <f>X4*(V31-V30)</f>
        <v>1944.0000000000225</v>
      </c>
      <c r="X31" s="32"/>
      <c r="Y31" s="1">
        <f>X4*(X31-X30)</f>
        <v>0</v>
      </c>
      <c r="Z31" s="32">
        <v>12.65</v>
      </c>
      <c r="AA31" s="1">
        <f>AF4*(Z31-Z30)</f>
        <v>4800</v>
      </c>
      <c r="AB31" s="32"/>
      <c r="AC31" s="1">
        <f>AF4*(AB31-AB30)</f>
        <v>0</v>
      </c>
      <c r="AD31" s="32">
        <v>8.1</v>
      </c>
      <c r="AE31" s="1">
        <f>AF4*(AD31-AD30)</f>
        <v>1727.9999999999973</v>
      </c>
      <c r="AF31" s="32"/>
      <c r="AG31" s="1">
        <f>AF4*(AF31-AF30)</f>
        <v>0</v>
      </c>
      <c r="AH31" s="135">
        <f t="shared" si="0"/>
        <v>10608.000000000106</v>
      </c>
      <c r="AI31" s="136">
        <f t="shared" si="1"/>
        <v>7992.00000000003</v>
      </c>
      <c r="AJ31" s="129">
        <f t="shared" si="2"/>
        <v>13281.631225116993</v>
      </c>
      <c r="AM31" s="24"/>
      <c r="AN31" s="24"/>
      <c r="AO31" s="24"/>
      <c r="AP31" s="24"/>
      <c r="AQ31" s="24"/>
      <c r="AR31" s="24"/>
      <c r="AS31" s="24"/>
      <c r="AT31" s="22"/>
    </row>
    <row r="32" spans="1:46" ht="15" customHeight="1" thickBot="1">
      <c r="A32" s="1">
        <v>23</v>
      </c>
      <c r="B32" s="32">
        <v>105.36</v>
      </c>
      <c r="C32" s="1">
        <f>H4*(B32-B31)</f>
        <v>6623.999999999978</v>
      </c>
      <c r="D32" s="32"/>
      <c r="E32" s="1">
        <f>J3*(D32-D31)</f>
        <v>0</v>
      </c>
      <c r="F32" s="32">
        <v>43.95</v>
      </c>
      <c r="G32" s="1">
        <f>H4*(F32-F31)</f>
        <v>3744.0000000000055</v>
      </c>
      <c r="H32" s="32"/>
      <c r="I32" s="1">
        <f>N3*(H32-H31)</f>
        <v>0</v>
      </c>
      <c r="J32" s="32">
        <v>95.55</v>
      </c>
      <c r="K32" s="1">
        <f>P4*(J32-J31)</f>
        <v>5951.999999999907</v>
      </c>
      <c r="L32" s="32"/>
      <c r="M32" s="1">
        <f>P4*(L32-L31)</f>
        <v>0</v>
      </c>
      <c r="N32" s="32">
        <v>12.1</v>
      </c>
      <c r="O32" s="1">
        <f>P4*(N32-N31)</f>
        <v>2111.999999999989</v>
      </c>
      <c r="P32" s="32"/>
      <c r="Q32" s="1">
        <f>P4*(P32-P31)</f>
        <v>0</v>
      </c>
      <c r="R32" s="32"/>
      <c r="S32" s="1">
        <f>X4*(R32-R31)</f>
        <v>0</v>
      </c>
      <c r="T32" s="32">
        <v>91.75</v>
      </c>
      <c r="U32" s="1">
        <f>X4*(T32-T31)</f>
        <v>4535.999999999967</v>
      </c>
      <c r="V32" s="32">
        <v>42.64</v>
      </c>
      <c r="W32" s="1">
        <f>X4*(V32-V31)</f>
        <v>2591.999999999996</v>
      </c>
      <c r="X32" s="32"/>
      <c r="Y32" s="1">
        <f>X4*(X32-X31)</f>
        <v>0</v>
      </c>
      <c r="Z32" s="32">
        <v>13.31</v>
      </c>
      <c r="AA32" s="1">
        <f>AF4*(Z32-Z31)</f>
        <v>6336.000000000002</v>
      </c>
      <c r="AB32" s="32"/>
      <c r="AC32" s="1">
        <f>AF4*(AB32-AB31)</f>
        <v>0</v>
      </c>
      <c r="AD32" s="32">
        <v>8.34</v>
      </c>
      <c r="AE32" s="1">
        <f>AF4*(AD32-AD31)</f>
        <v>2304.000000000002</v>
      </c>
      <c r="AF32" s="32"/>
      <c r="AG32" s="1">
        <f>AF4*(AF32-AF31)</f>
        <v>0</v>
      </c>
      <c r="AH32" s="135">
        <f t="shared" si="0"/>
        <v>14375.99999999992</v>
      </c>
      <c r="AI32" s="136">
        <f t="shared" si="1"/>
        <v>10751.999999999993</v>
      </c>
      <c r="AJ32" s="129">
        <f t="shared" si="2"/>
        <v>17952.016042773514</v>
      </c>
      <c r="AM32" s="22"/>
      <c r="AN32" s="22"/>
      <c r="AO32" s="22"/>
      <c r="AP32" s="22"/>
      <c r="AQ32" s="22"/>
      <c r="AR32" s="22"/>
      <c r="AS32" s="22"/>
      <c r="AT32" s="22"/>
    </row>
    <row r="33" spans="1:46" ht="15" customHeight="1" thickBot="1">
      <c r="A33" s="1">
        <v>24</v>
      </c>
      <c r="B33" s="32">
        <v>105.73</v>
      </c>
      <c r="C33" s="1">
        <f>H4*(B33-B32)</f>
        <v>3552.0000000000437</v>
      </c>
      <c r="D33" s="32"/>
      <c r="E33" s="1">
        <f>J3*(D33-D32)</f>
        <v>0</v>
      </c>
      <c r="F33" s="32">
        <v>44.18</v>
      </c>
      <c r="G33" s="1">
        <f>H4*(F33-F32)</f>
        <v>2207.99999999997</v>
      </c>
      <c r="H33" s="32"/>
      <c r="I33" s="1">
        <f>N3*(H33-H32)</f>
        <v>0</v>
      </c>
      <c r="J33" s="32">
        <v>95.94</v>
      </c>
      <c r="K33" s="1">
        <f>P4*(J33-J32)</f>
        <v>3744.0000000000055</v>
      </c>
      <c r="L33" s="32"/>
      <c r="M33" s="1">
        <f>P4*(L33-L32)</f>
        <v>0</v>
      </c>
      <c r="N33" s="32">
        <v>12.22</v>
      </c>
      <c r="O33" s="1">
        <f>P4*(N33-N32)</f>
        <v>1152.0000000000095</v>
      </c>
      <c r="P33" s="32"/>
      <c r="Q33" s="1">
        <f>P4*(P33-P32)</f>
        <v>0</v>
      </c>
      <c r="R33" s="32"/>
      <c r="S33" s="1">
        <f>X4*(R33-R32)</f>
        <v>0</v>
      </c>
      <c r="T33" s="32">
        <v>92.16</v>
      </c>
      <c r="U33" s="1">
        <f>X4*(T33-T32)</f>
        <v>2951.9999999999754</v>
      </c>
      <c r="V33" s="32">
        <v>42.87</v>
      </c>
      <c r="W33" s="1">
        <f>X4*(V33-V32)</f>
        <v>1655.9999999999775</v>
      </c>
      <c r="X33" s="32"/>
      <c r="Y33" s="1">
        <f>X4*(X33-X32)</f>
        <v>0</v>
      </c>
      <c r="Z33" s="32">
        <v>13.75</v>
      </c>
      <c r="AA33" s="1">
        <f>AF4*(Z33-Z32)</f>
        <v>4223.999999999995</v>
      </c>
      <c r="AB33" s="32"/>
      <c r="AC33" s="1">
        <f>AF4*(AB33-AB32)</f>
        <v>0</v>
      </c>
      <c r="AD33" s="32">
        <v>8.5</v>
      </c>
      <c r="AE33" s="1">
        <f>AF4*(AD33-AD32)</f>
        <v>1536.0000000000014</v>
      </c>
      <c r="AF33" s="32"/>
      <c r="AG33" s="1">
        <f>AF4*(AF33-AF32)</f>
        <v>0</v>
      </c>
      <c r="AH33" s="135">
        <f t="shared" si="0"/>
        <v>8568.00000000007</v>
      </c>
      <c r="AI33" s="136">
        <f t="shared" si="1"/>
        <v>6551.999999999958</v>
      </c>
      <c r="AJ33" s="129">
        <f t="shared" si="2"/>
        <v>10786.071017752509</v>
      </c>
      <c r="AM33" s="22"/>
      <c r="AN33" s="22"/>
      <c r="AO33" s="22"/>
      <c r="AP33" s="22"/>
      <c r="AQ33" s="22"/>
      <c r="AR33" s="22"/>
      <c r="AS33" s="22"/>
      <c r="AT33" s="22"/>
    </row>
    <row r="34" spans="1:46" ht="15" customHeight="1" thickBot="1">
      <c r="A34" s="1">
        <v>1</v>
      </c>
      <c r="B34" s="32">
        <v>106.29</v>
      </c>
      <c r="C34" s="1">
        <f>H4*(B34-B33)</f>
        <v>5376.000000000022</v>
      </c>
      <c r="D34" s="32"/>
      <c r="E34" s="1">
        <f>J3*(D34-D33)</f>
        <v>0</v>
      </c>
      <c r="F34" s="32">
        <v>44.48</v>
      </c>
      <c r="G34" s="1">
        <f>H4*(F34-F33)</f>
        <v>2879.9999999999727</v>
      </c>
      <c r="H34" s="32"/>
      <c r="I34" s="1">
        <f>N3*(H34-H33)</f>
        <v>0</v>
      </c>
      <c r="J34" s="32">
        <v>96.46</v>
      </c>
      <c r="K34" s="1">
        <f>P4*(J34-J33)</f>
        <v>4991.999999999962</v>
      </c>
      <c r="L34" s="32"/>
      <c r="M34" s="1">
        <f>P4*(L34-L33)</f>
        <v>0</v>
      </c>
      <c r="N34" s="32">
        <v>12.37</v>
      </c>
      <c r="O34" s="1">
        <f>P4*(N34-N33)</f>
        <v>1439.9999999999864</v>
      </c>
      <c r="P34" s="32"/>
      <c r="Q34" s="1">
        <f>P4*(P34-P33)</f>
        <v>0</v>
      </c>
      <c r="R34" s="32"/>
      <c r="S34" s="1">
        <f>X4*(R34-R33)</f>
        <v>0</v>
      </c>
      <c r="T34" s="32">
        <v>92.74</v>
      </c>
      <c r="U34" s="1">
        <f>X4*(T34-T33)</f>
        <v>4175.999999999987</v>
      </c>
      <c r="V34" s="32">
        <v>43.18</v>
      </c>
      <c r="W34" s="1">
        <f>X4*(V34-V33)</f>
        <v>2232.0000000000164</v>
      </c>
      <c r="X34" s="32"/>
      <c r="Y34" s="1">
        <f>X4*(X34-X33)</f>
        <v>0</v>
      </c>
      <c r="Z34" s="32">
        <v>14.36</v>
      </c>
      <c r="AA34" s="1">
        <f>AF4*(Z34-Z33)</f>
        <v>5855.9999999999945</v>
      </c>
      <c r="AB34" s="32"/>
      <c r="AC34" s="1">
        <f>AF4*(AB34-AB33)</f>
        <v>0</v>
      </c>
      <c r="AD34" s="32">
        <v>8.71</v>
      </c>
      <c r="AE34" s="1">
        <f>AF4*(AD34-AD33)</f>
        <v>2016.0000000000082</v>
      </c>
      <c r="AF34" s="32"/>
      <c r="AG34" s="1">
        <f>AF4*(AF34-AF33)</f>
        <v>0</v>
      </c>
      <c r="AH34" s="135">
        <f t="shared" si="0"/>
        <v>12047.99999999999</v>
      </c>
      <c r="AI34" s="136">
        <f t="shared" si="1"/>
        <v>8567.999999999984</v>
      </c>
      <c r="AJ34" s="129">
        <f t="shared" si="2"/>
        <v>14783.94155832603</v>
      </c>
      <c r="AM34" s="22"/>
      <c r="AN34" s="22"/>
      <c r="AO34" s="22"/>
      <c r="AP34" s="22"/>
      <c r="AQ34" s="22"/>
      <c r="AR34" s="22"/>
      <c r="AS34" s="22"/>
      <c r="AT34" s="22"/>
    </row>
    <row r="35" spans="1:46" ht="15" customHeight="1" thickBot="1">
      <c r="A35" s="1">
        <v>2</v>
      </c>
      <c r="B35" s="32">
        <v>106.82</v>
      </c>
      <c r="C35" s="1">
        <f>H4*(B35-B34)</f>
        <v>5087.9999999998745</v>
      </c>
      <c r="D35" s="32"/>
      <c r="E35" s="5">
        <f>SUM(E11:E34)</f>
        <v>0</v>
      </c>
      <c r="F35" s="32">
        <v>44.88</v>
      </c>
      <c r="G35" s="5">
        <f>H4*(F35-F34)</f>
        <v>3840.0000000000546</v>
      </c>
      <c r="H35" s="32"/>
      <c r="I35" s="5">
        <f>SUM(I11:I34)</f>
        <v>0</v>
      </c>
      <c r="J35" s="32">
        <v>96.92</v>
      </c>
      <c r="K35" s="1">
        <f>P4*(J35-J34)</f>
        <v>4416.000000000076</v>
      </c>
      <c r="L35" s="32"/>
      <c r="M35" s="1">
        <f>P4*(L35-L34)</f>
        <v>0</v>
      </c>
      <c r="N35" s="32">
        <v>12.51</v>
      </c>
      <c r="O35" s="1">
        <f>P4*(N35-N34)</f>
        <v>1344.0000000000055</v>
      </c>
      <c r="P35" s="32"/>
      <c r="Q35" s="1">
        <f>P4*(P35-P34)</f>
        <v>0</v>
      </c>
      <c r="R35" s="32"/>
      <c r="S35" s="1">
        <f>X4*(R35-R34)</f>
        <v>0</v>
      </c>
      <c r="T35" s="32">
        <v>93.23</v>
      </c>
      <c r="U35" s="1">
        <f>X4*(T35-T34)</f>
        <v>3528.0000000000655</v>
      </c>
      <c r="V35" s="32">
        <v>43.44</v>
      </c>
      <c r="W35" s="1">
        <f>X4*(V35-V34)</f>
        <v>1871.9999999999857</v>
      </c>
      <c r="X35" s="32"/>
      <c r="Y35" s="1">
        <f>X4*(X35-X34)</f>
        <v>0</v>
      </c>
      <c r="Z35" s="32">
        <v>14.87</v>
      </c>
      <c r="AA35" s="1">
        <f>AF4*(Z35-Z34)</f>
        <v>4895.999999999998</v>
      </c>
      <c r="AB35" s="32"/>
      <c r="AC35" s="1">
        <f>AF4*(AB35-AB34)</f>
        <v>0</v>
      </c>
      <c r="AD35" s="32">
        <v>8.88</v>
      </c>
      <c r="AE35" s="1">
        <f>AF4*(AD35-AD34)</f>
        <v>1631.9999999999993</v>
      </c>
      <c r="AF35" s="32"/>
      <c r="AG35" s="1">
        <f>AF4*(AF35-AF34)</f>
        <v>0</v>
      </c>
      <c r="AH35" s="135">
        <f t="shared" si="0"/>
        <v>10871.999999999884</v>
      </c>
      <c r="AI35" s="136">
        <f t="shared" si="1"/>
        <v>8688.000000000045</v>
      </c>
      <c r="AJ35" s="129">
        <f t="shared" si="2"/>
        <v>13916.958288361659</v>
      </c>
      <c r="AM35" s="22"/>
      <c r="AN35" s="22"/>
      <c r="AO35" s="22"/>
      <c r="AP35" s="22"/>
      <c r="AQ35" s="22"/>
      <c r="AR35" s="22"/>
      <c r="AS35" s="22"/>
      <c r="AT35" s="22"/>
    </row>
    <row r="36" spans="1:46" ht="15" customHeight="1">
      <c r="A36" s="5" t="s">
        <v>29</v>
      </c>
      <c r="B36" s="5"/>
      <c r="C36" s="5">
        <f>SUM(C12:C35)</f>
        <v>119807.99999999987</v>
      </c>
      <c r="D36" s="5"/>
      <c r="E36" s="5">
        <v>0</v>
      </c>
      <c r="F36" s="5"/>
      <c r="G36" s="5">
        <f>SUM(G11:G34)</f>
        <v>69600</v>
      </c>
      <c r="H36" s="5"/>
      <c r="I36" s="5">
        <v>0</v>
      </c>
      <c r="J36" s="5"/>
      <c r="K36" s="5">
        <f>SUM(K12:K35)</f>
        <v>115391.99999999996</v>
      </c>
      <c r="L36" s="5"/>
      <c r="M36" s="5">
        <f>SUM(M12:M35)</f>
        <v>0</v>
      </c>
      <c r="N36" s="9"/>
      <c r="O36" s="5">
        <f>SUM(O12:O35)</f>
        <v>40704</v>
      </c>
      <c r="P36" s="14"/>
      <c r="Q36" s="5">
        <f>SUM(Q12:Q35)</f>
        <v>0</v>
      </c>
      <c r="R36" s="5"/>
      <c r="S36" s="5">
        <f>SUM(S12:S35)</f>
        <v>0</v>
      </c>
      <c r="T36" s="5"/>
      <c r="U36" s="5">
        <f>SUM(U12:U35)</f>
        <v>91080.00000000003</v>
      </c>
      <c r="V36" s="5"/>
      <c r="W36" s="5">
        <f>SUM(W12:W35)</f>
        <v>56159.99999999996</v>
      </c>
      <c r="X36" s="5"/>
      <c r="Y36" s="5">
        <f>SUM(Y12:Y35)</f>
        <v>0</v>
      </c>
      <c r="Z36" s="5"/>
      <c r="AA36" s="5">
        <f>SUM(AA12:AA35)</f>
        <v>124800</v>
      </c>
      <c r="AB36" s="9"/>
      <c r="AC36" s="5">
        <f>SUM(AC12:AC35)</f>
        <v>0</v>
      </c>
      <c r="AD36" s="14"/>
      <c r="AE36" s="5">
        <f>SUM(AE12:AE35)</f>
        <v>42528</v>
      </c>
      <c r="AF36" s="5"/>
      <c r="AG36" s="5">
        <f>SUM(AG12:AG35)</f>
        <v>0</v>
      </c>
      <c r="AH36" s="135">
        <f>(C36-E36+K36-M36+S36-U36+AA36-AC36)</f>
        <v>268919.99999999977</v>
      </c>
      <c r="AI36" s="136">
        <f>(G36-I36+O36-Q36+W36-Y36+AE36-AG36)</f>
        <v>208991.99999999997</v>
      </c>
      <c r="AJ36" s="129">
        <f t="shared" si="2"/>
        <v>340581.3008137703</v>
      </c>
      <c r="AL36" s="41"/>
      <c r="AM36" s="22"/>
      <c r="AN36" s="22"/>
      <c r="AO36" s="22"/>
      <c r="AP36" s="22"/>
      <c r="AQ36" s="22"/>
      <c r="AR36" s="22"/>
      <c r="AS36" s="22"/>
      <c r="AT36" s="22"/>
    </row>
    <row r="37" spans="1:46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6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0"/>
      <c r="AC37" s="6"/>
      <c r="AD37" s="12"/>
      <c r="AE37" s="6"/>
      <c r="AF37" s="6"/>
      <c r="AG37" s="6"/>
      <c r="AH37" s="135"/>
      <c r="AI37" s="136"/>
      <c r="AJ37" s="129"/>
      <c r="AM37" s="22"/>
      <c r="AN37" s="22"/>
      <c r="AO37" s="22"/>
      <c r="AP37" s="22"/>
      <c r="AQ37" s="22"/>
      <c r="AR37" s="22"/>
      <c r="AS37" s="22"/>
      <c r="AT37" s="22"/>
    </row>
    <row r="38" spans="36:46" ht="12.75">
      <c r="AJ38" s="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36:46" ht="12.75">
      <c r="AJ39" s="2"/>
      <c r="AL39" s="22"/>
      <c r="AM39" s="22"/>
      <c r="AN39" s="25"/>
      <c r="AO39" s="24"/>
      <c r="AP39" s="22"/>
      <c r="AQ39" s="25"/>
      <c r="AR39" s="24"/>
      <c r="AS39" s="24"/>
      <c r="AT39" s="22"/>
    </row>
    <row r="40" spans="38:46" ht="12.75">
      <c r="AL40" s="22"/>
      <c r="AM40" s="22"/>
      <c r="AN40" s="26"/>
      <c r="AO40" s="22"/>
      <c r="AP40" s="22"/>
      <c r="AQ40" s="26"/>
      <c r="AR40" s="22"/>
      <c r="AS40" s="22"/>
      <c r="AT40" s="22"/>
    </row>
    <row r="41" spans="38:46" ht="12.75">
      <c r="AL41" s="22"/>
      <c r="AM41" s="22"/>
      <c r="AN41" s="25"/>
      <c r="AO41" s="24"/>
      <c r="AP41" s="22"/>
      <c r="AQ41" s="25"/>
      <c r="AR41" s="24"/>
      <c r="AS41" s="24"/>
      <c r="AT41" s="22"/>
    </row>
    <row r="42" spans="38:46" ht="12.75">
      <c r="AL42" s="22"/>
      <c r="AM42" s="22"/>
      <c r="AN42" s="22"/>
      <c r="AO42" s="22"/>
      <c r="AP42" s="22"/>
      <c r="AQ42" s="22"/>
      <c r="AR42" s="22"/>
      <c r="AS42" s="22"/>
      <c r="AT42" s="22"/>
    </row>
  </sheetData>
  <sheetProtection/>
  <printOptions verticalCentered="1"/>
  <pageMargins left="0" right="0" top="0.11811023622047245" bottom="0.1968503937007874" header="0.1968503937007874" footer="0.1968503937007874"/>
  <pageSetup horizontalDpi="300" verticalDpi="300" orientation="landscape" paperSize="9" scale="80" r:id="rId1"/>
  <colBreaks count="1" manualBreakCount="1">
    <brk id="4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H40"/>
  <sheetViews>
    <sheetView zoomScalePageLayoutView="0" workbookViewId="0" topLeftCell="R1">
      <selection activeCell="AL15" sqref="AL15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9.75390625" style="0" customWidth="1"/>
    <col min="4" max="4" width="12.25390625" style="0" customWidth="1"/>
    <col min="5" max="5" width="9.75390625" style="0" customWidth="1"/>
    <col min="6" max="6" width="12.375" style="0" customWidth="1"/>
    <col min="7" max="7" width="9.75390625" style="0" customWidth="1"/>
    <col min="8" max="8" width="12.375" style="0" customWidth="1"/>
    <col min="9" max="9" width="9.875" style="0" customWidth="1"/>
    <col min="10" max="10" width="12.25390625" style="0" customWidth="1"/>
    <col min="11" max="11" width="9.75390625" style="0" customWidth="1"/>
    <col min="12" max="12" width="12.125" style="0" customWidth="1"/>
    <col min="13" max="13" width="9.75390625" style="0" customWidth="1"/>
    <col min="14" max="14" width="10.875" style="0" customWidth="1"/>
    <col min="15" max="15" width="9.75390625" style="0" customWidth="1"/>
    <col min="16" max="16" width="11.00390625" style="0" customWidth="1"/>
    <col min="17" max="17" width="9.75390625" style="0" customWidth="1"/>
    <col min="18" max="18" width="10.875" style="0" customWidth="1"/>
    <col min="19" max="19" width="9.75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875" style="0" customWidth="1"/>
    <col min="25" max="25" width="9.875" style="0" customWidth="1"/>
    <col min="26" max="26" width="10.875" style="0" customWidth="1"/>
    <col min="27" max="27" width="9.875" style="0" customWidth="1"/>
    <col min="28" max="28" width="10.875" style="0" customWidth="1"/>
    <col min="29" max="29" width="9.875" style="0" customWidth="1"/>
    <col min="30" max="30" width="11.25390625" style="0" customWidth="1"/>
    <col min="31" max="31" width="9.75390625" style="0" customWidth="1"/>
    <col min="32" max="32" width="11.375" style="0" customWidth="1"/>
    <col min="33" max="33" width="9.875" style="0" customWidth="1"/>
    <col min="34" max="34" width="11.75390625" style="0" customWidth="1"/>
  </cols>
  <sheetData>
    <row r="2" ht="12.75">
      <c r="B2" s="18" t="s">
        <v>98</v>
      </c>
    </row>
    <row r="3" spans="2:3" ht="13.5" thickBot="1">
      <c r="B3" s="18" t="s">
        <v>76</v>
      </c>
      <c r="C3" s="30">
        <f>'Сч-ТЭЦ'!C2</f>
        <v>42725</v>
      </c>
    </row>
    <row r="4" spans="1:34" ht="13.5" thickBot="1">
      <c r="A4" s="2"/>
      <c r="B4" s="38"/>
      <c r="C4" s="39"/>
      <c r="D4" s="39"/>
      <c r="E4" s="39"/>
      <c r="F4" s="39"/>
      <c r="G4" s="39" t="s">
        <v>99</v>
      </c>
      <c r="H4" s="39"/>
      <c r="I4" s="39"/>
      <c r="J4" s="39"/>
      <c r="K4" s="39"/>
      <c r="L4" s="39"/>
      <c r="M4" s="39"/>
      <c r="N4" s="39"/>
      <c r="O4" s="39"/>
      <c r="P4" s="39"/>
      <c r="Q4" s="40"/>
      <c r="R4" s="8" t="s">
        <v>41</v>
      </c>
      <c r="S4" s="8"/>
      <c r="T4" s="8"/>
      <c r="U4" s="3"/>
      <c r="V4" s="38"/>
      <c r="W4" s="39"/>
      <c r="X4" s="39"/>
      <c r="Y4" s="39" t="s">
        <v>44</v>
      </c>
      <c r="Z4" s="39"/>
      <c r="AA4" s="39"/>
      <c r="AB4" s="39"/>
      <c r="AC4" s="40"/>
      <c r="AD4" s="4" t="s">
        <v>137</v>
      </c>
      <c r="AE4" s="3"/>
      <c r="AF4" s="38" t="s">
        <v>47</v>
      </c>
      <c r="AG4" s="40"/>
      <c r="AH4" s="37" t="s">
        <v>39</v>
      </c>
    </row>
    <row r="5" spans="1:34" ht="13.5" thickBot="1">
      <c r="A5" s="15" t="s">
        <v>40</v>
      </c>
      <c r="B5" s="4" t="s">
        <v>136</v>
      </c>
      <c r="C5" s="3">
        <v>2400</v>
      </c>
      <c r="D5" s="4" t="s">
        <v>32</v>
      </c>
      <c r="E5" s="3">
        <v>3600</v>
      </c>
      <c r="F5" s="4" t="s">
        <v>33</v>
      </c>
      <c r="G5" s="3">
        <v>2400</v>
      </c>
      <c r="H5" s="4" t="s">
        <v>34</v>
      </c>
      <c r="I5" s="3">
        <v>3600</v>
      </c>
      <c r="J5" s="4" t="s">
        <v>35</v>
      </c>
      <c r="K5" s="3">
        <v>2400</v>
      </c>
      <c r="L5" s="4" t="s">
        <v>37</v>
      </c>
      <c r="M5" s="3">
        <v>3600</v>
      </c>
      <c r="N5" s="4" t="s">
        <v>38</v>
      </c>
      <c r="O5" s="3">
        <v>2400</v>
      </c>
      <c r="P5" s="4" t="s">
        <v>70</v>
      </c>
      <c r="Q5" s="3">
        <v>1200</v>
      </c>
      <c r="R5" s="8" t="s">
        <v>42</v>
      </c>
      <c r="S5" s="3">
        <v>1200</v>
      </c>
      <c r="T5" s="4" t="s">
        <v>43</v>
      </c>
      <c r="U5" s="3">
        <v>1200</v>
      </c>
      <c r="V5" s="10" t="s">
        <v>45</v>
      </c>
      <c r="W5" s="12">
        <v>1800</v>
      </c>
      <c r="X5" s="10" t="s">
        <v>42</v>
      </c>
      <c r="Y5" s="12">
        <v>1200</v>
      </c>
      <c r="Z5" s="10" t="s">
        <v>135</v>
      </c>
      <c r="AA5" s="12">
        <v>1800</v>
      </c>
      <c r="AB5" s="10" t="s">
        <v>46</v>
      </c>
      <c r="AC5" s="12">
        <v>2400</v>
      </c>
      <c r="AD5" s="4" t="s">
        <v>48</v>
      </c>
      <c r="AE5" s="3">
        <v>2500</v>
      </c>
      <c r="AF5" s="4" t="s">
        <v>49</v>
      </c>
      <c r="AG5" s="3">
        <v>3600</v>
      </c>
      <c r="AH5" s="6"/>
    </row>
    <row r="6" spans="1:34" ht="13.5" thickBot="1">
      <c r="A6" s="6"/>
      <c r="B6" s="1" t="s">
        <v>59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9</v>
      </c>
      <c r="J6" s="1" t="s">
        <v>30</v>
      </c>
      <c r="K6" s="1" t="s">
        <v>36</v>
      </c>
      <c r="L6" s="1" t="s">
        <v>30</v>
      </c>
      <c r="M6" s="1" t="s">
        <v>36</v>
      </c>
      <c r="N6" s="1" t="s">
        <v>30</v>
      </c>
      <c r="O6" s="1" t="s">
        <v>9</v>
      </c>
      <c r="P6" s="15" t="s">
        <v>30</v>
      </c>
      <c r="Q6" s="16" t="s">
        <v>71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" t="s">
        <v>30</v>
      </c>
      <c r="Y6" s="1" t="s">
        <v>9</v>
      </c>
      <c r="Z6" s="1" t="s">
        <v>30</v>
      </c>
      <c r="AA6" s="1" t="s">
        <v>36</v>
      </c>
      <c r="AB6" s="1" t="s">
        <v>30</v>
      </c>
      <c r="AC6" s="1" t="s">
        <v>36</v>
      </c>
      <c r="AD6" s="1" t="s">
        <v>30</v>
      </c>
      <c r="AE6" s="1" t="s">
        <v>9</v>
      </c>
      <c r="AF6" s="1" t="s">
        <v>30</v>
      </c>
      <c r="AG6" s="1" t="s">
        <v>9</v>
      </c>
      <c r="AH6" s="1" t="s">
        <v>9</v>
      </c>
    </row>
    <row r="7" spans="1:34" ht="13.5" thickBot="1">
      <c r="A7" s="1">
        <v>0</v>
      </c>
      <c r="B7" s="124">
        <v>1.786</v>
      </c>
      <c r="C7" s="1"/>
      <c r="D7" s="124">
        <v>21.662</v>
      </c>
      <c r="E7" s="1"/>
      <c r="F7" s="124">
        <v>49.361</v>
      </c>
      <c r="G7" s="1"/>
      <c r="H7" s="124">
        <v>6.483</v>
      </c>
      <c r="I7" s="1"/>
      <c r="J7" s="124">
        <v>34.685</v>
      </c>
      <c r="K7" s="1"/>
      <c r="L7" s="124">
        <v>48.188</v>
      </c>
      <c r="M7" s="1"/>
      <c r="N7" s="124">
        <v>10.159</v>
      </c>
      <c r="O7" s="1"/>
      <c r="P7" s="34">
        <v>20.662</v>
      </c>
      <c r="Q7" s="5"/>
      <c r="R7" s="32">
        <v>2.753</v>
      </c>
      <c r="S7" s="1"/>
      <c r="T7" s="32"/>
      <c r="U7" s="1"/>
      <c r="V7" s="32">
        <v>0.614</v>
      </c>
      <c r="W7" s="1"/>
      <c r="X7" s="32">
        <v>3.976</v>
      </c>
      <c r="Y7" s="1"/>
      <c r="Z7" s="32">
        <v>2.58</v>
      </c>
      <c r="AA7" s="1"/>
      <c r="AB7" s="32"/>
      <c r="AC7" s="1"/>
      <c r="AD7" s="32">
        <v>0.58</v>
      </c>
      <c r="AE7" s="1"/>
      <c r="AF7" s="32"/>
      <c r="AG7" s="1"/>
      <c r="AH7" s="1"/>
    </row>
    <row r="8" spans="1:34" ht="13.5" thickBot="1">
      <c r="A8" s="1">
        <v>1</v>
      </c>
      <c r="B8" s="124">
        <v>1.931</v>
      </c>
      <c r="C8" s="1">
        <f>C5*(B8-B7)</f>
        <v>348.00000000000006</v>
      </c>
      <c r="D8" s="124">
        <v>22.001</v>
      </c>
      <c r="E8" s="1">
        <f>E5*(D8-D7)</f>
        <v>1220.4000000000078</v>
      </c>
      <c r="F8" s="124">
        <v>49.683</v>
      </c>
      <c r="G8" s="1">
        <f>G5*(F8-F7)</f>
        <v>772.8000000000065</v>
      </c>
      <c r="H8" s="124">
        <v>6.674</v>
      </c>
      <c r="I8" s="1">
        <f>I5*(H8-H7)</f>
        <v>687.6000000000026</v>
      </c>
      <c r="J8" s="124">
        <v>34.836</v>
      </c>
      <c r="K8" s="1">
        <f>K5*(J8-J7)</f>
        <v>362.399999999991</v>
      </c>
      <c r="L8" s="124">
        <v>48.347</v>
      </c>
      <c r="M8" s="1">
        <f>M5*(L8-L7)</f>
        <v>572.3999999999961</v>
      </c>
      <c r="N8" s="124">
        <v>10.402</v>
      </c>
      <c r="O8" s="1">
        <f>O5*(N8-N7)</f>
        <v>583.1999999999965</v>
      </c>
      <c r="P8" s="34">
        <v>20.766</v>
      </c>
      <c r="Q8" s="5">
        <f>Q5*(P8-P7)</f>
        <v>124.79999999999905</v>
      </c>
      <c r="R8" s="32">
        <v>2.759</v>
      </c>
      <c r="S8" s="1">
        <f>S5*(R8-R7)</f>
        <v>7.19999999999974</v>
      </c>
      <c r="T8" s="32"/>
      <c r="U8" s="1"/>
      <c r="V8" s="32">
        <v>0.677</v>
      </c>
      <c r="W8" s="1">
        <f>W5*(V8-V7)</f>
        <v>113.4000000000001</v>
      </c>
      <c r="X8" s="32">
        <v>3.991</v>
      </c>
      <c r="Y8" s="1">
        <f>Y5*(X8-X7)</f>
        <v>18.00000000000015</v>
      </c>
      <c r="Z8" s="32">
        <v>2.61</v>
      </c>
      <c r="AA8" s="1">
        <f>AA5*(Z8-Z7)</f>
        <v>53.999999999999645</v>
      </c>
      <c r="AB8" s="32"/>
      <c r="AC8" s="1">
        <f>AC5*(AB8-AB7)</f>
        <v>0</v>
      </c>
      <c r="AD8" s="32">
        <v>0.7</v>
      </c>
      <c r="AE8" s="1">
        <f>AE5*(AD8-AD7)</f>
        <v>300</v>
      </c>
      <c r="AF8" s="32"/>
      <c r="AG8" s="1">
        <f>AG5*(AF8-AF7)</f>
        <v>0</v>
      </c>
      <c r="AH8" s="1">
        <f aca="true" t="shared" si="0" ref="AH8:AH33">C8+E8+G8+I8+K8+M8+O8+Q8+S8+U8+W8+Y8+AA8+AC8+AE8+AG8</f>
        <v>5164.2</v>
      </c>
    </row>
    <row r="9" spans="1:34" ht="13.5" thickBot="1">
      <c r="A9" s="1">
        <v>2</v>
      </c>
      <c r="B9" s="124">
        <v>2.088</v>
      </c>
      <c r="C9" s="1">
        <f>C5*(B9-B8)</f>
        <v>376.80000000000007</v>
      </c>
      <c r="D9" s="124">
        <v>22.356</v>
      </c>
      <c r="E9" s="1">
        <f>E5*(D9-D8)</f>
        <v>1278.0000000000016</v>
      </c>
      <c r="F9" s="124">
        <v>50.021</v>
      </c>
      <c r="G9" s="1">
        <f>G5*(F9-F8)</f>
        <v>811.2000000000023</v>
      </c>
      <c r="H9" s="124">
        <v>6.87</v>
      </c>
      <c r="I9" s="1">
        <f>I5*(H9-H8)</f>
        <v>705.599999999999</v>
      </c>
      <c r="J9" s="124">
        <v>34.998</v>
      </c>
      <c r="K9" s="1">
        <f>K5*(J9-J8)</f>
        <v>388.7999999999977</v>
      </c>
      <c r="L9" s="124">
        <v>48.519</v>
      </c>
      <c r="M9" s="1">
        <f>M5*(L9-L8)</f>
        <v>619.1999999999894</v>
      </c>
      <c r="N9" s="124">
        <v>10.676</v>
      </c>
      <c r="O9" s="1">
        <f>O5*(N9-N8)</f>
        <v>657.6000000000022</v>
      </c>
      <c r="P9" s="34">
        <v>20.888</v>
      </c>
      <c r="Q9" s="5">
        <f>Q5*(P9-P8)</f>
        <v>146.40000000000413</v>
      </c>
      <c r="R9" s="32">
        <v>2.767</v>
      </c>
      <c r="S9" s="1">
        <f>S5*(R9-R8)</f>
        <v>9.600000000000009</v>
      </c>
      <c r="T9" s="32"/>
      <c r="U9" s="1"/>
      <c r="V9" s="32">
        <v>0.804</v>
      </c>
      <c r="W9" s="1">
        <f>W5*(V9-V8)</f>
        <v>228.6</v>
      </c>
      <c r="X9" s="32">
        <v>4.007</v>
      </c>
      <c r="Y9" s="1">
        <f>Y5*(X9-X8)</f>
        <v>19.199999999999484</v>
      </c>
      <c r="Z9" s="32">
        <v>2.64</v>
      </c>
      <c r="AA9" s="1">
        <f>AA5*(Z9-Z8)</f>
        <v>54.00000000000045</v>
      </c>
      <c r="AB9" s="32"/>
      <c r="AC9" s="1">
        <f>AC5*(AB9-AB8)</f>
        <v>0</v>
      </c>
      <c r="AD9" s="32">
        <v>0.76</v>
      </c>
      <c r="AE9" s="1">
        <f>AE5*(AD9-AD8)</f>
        <v>150.00000000000014</v>
      </c>
      <c r="AF9" s="32"/>
      <c r="AG9" s="1">
        <f>AG5*(AF9-AF8)</f>
        <v>0</v>
      </c>
      <c r="AH9" s="1">
        <f t="shared" si="0"/>
        <v>5444.999999999996</v>
      </c>
    </row>
    <row r="10" spans="1:34" ht="13.5" thickBot="1">
      <c r="A10" s="1">
        <v>3</v>
      </c>
      <c r="B10" s="124">
        <v>2.231</v>
      </c>
      <c r="C10" s="1">
        <f>C5*(B10-B9)</f>
        <v>343.1999999999995</v>
      </c>
      <c r="D10" s="124">
        <v>22.692</v>
      </c>
      <c r="E10" s="1">
        <f>E5*(D10-D9)</f>
        <v>1209.5999999999947</v>
      </c>
      <c r="F10" s="124">
        <v>50.323</v>
      </c>
      <c r="G10" s="1">
        <f>G5*(F10-F9)</f>
        <v>724.799999999999</v>
      </c>
      <c r="H10" s="124">
        <v>7.06</v>
      </c>
      <c r="I10" s="1">
        <f>I5*(H10-H9)</f>
        <v>683.9999999999982</v>
      </c>
      <c r="J10" s="124">
        <v>35.147</v>
      </c>
      <c r="K10" s="1">
        <f>K5*(J10-J9)</f>
        <v>357.6000000000022</v>
      </c>
      <c r="L10" s="124">
        <v>48.675</v>
      </c>
      <c r="M10" s="1">
        <f>M5*(L10-L9)</f>
        <v>561.5999999999957</v>
      </c>
      <c r="N10" s="124">
        <v>10.929</v>
      </c>
      <c r="O10" s="1">
        <f>O5*(N10-N9)</f>
        <v>607.2000000000003</v>
      </c>
      <c r="P10" s="34">
        <v>20.991</v>
      </c>
      <c r="Q10" s="5">
        <f>Q5*(P10-P9)</f>
        <v>123.59999999999758</v>
      </c>
      <c r="R10" s="32">
        <v>2.775</v>
      </c>
      <c r="S10" s="1">
        <f>S5*(R10-R9)</f>
        <v>9.600000000000009</v>
      </c>
      <c r="T10" s="32"/>
      <c r="U10" s="1"/>
      <c r="V10" s="32">
        <v>0.929</v>
      </c>
      <c r="W10" s="1">
        <f>W5*(V10-V9)</f>
        <v>225</v>
      </c>
      <c r="X10" s="32">
        <v>4.021</v>
      </c>
      <c r="Y10" s="1">
        <f>Y5*(X10-X9)</f>
        <v>16.80000000000028</v>
      </c>
      <c r="Z10" s="32">
        <v>2.68</v>
      </c>
      <c r="AA10" s="1">
        <f>AA5*(Z10-Z9)</f>
        <v>72.00000000000006</v>
      </c>
      <c r="AB10" s="32"/>
      <c r="AC10" s="1">
        <f>AC5*(AB10-AB9)</f>
        <v>0</v>
      </c>
      <c r="AD10" s="32">
        <v>0.87</v>
      </c>
      <c r="AE10" s="1">
        <f>AE5*(AD10-AD9)</f>
        <v>274.99999999999994</v>
      </c>
      <c r="AF10" s="32"/>
      <c r="AG10" s="1">
        <f>AG5*(AF10-AF9)</f>
        <v>0</v>
      </c>
      <c r="AH10" s="1">
        <f t="shared" si="0"/>
        <v>5209.999999999987</v>
      </c>
    </row>
    <row r="11" spans="1:34" ht="13.5" thickBot="1">
      <c r="A11" s="1">
        <v>4</v>
      </c>
      <c r="B11" s="124">
        <v>2.352</v>
      </c>
      <c r="C11" s="1">
        <f>C5*(B11-B10)</f>
        <v>290.4</v>
      </c>
      <c r="D11" s="124">
        <v>22.975</v>
      </c>
      <c r="E11" s="1">
        <f>E5*(D11-D10)</f>
        <v>1018.8000000000045</v>
      </c>
      <c r="F11" s="124">
        <v>50.596</v>
      </c>
      <c r="G11" s="1">
        <f>G5*(F11-F10)</f>
        <v>655.1999999999907</v>
      </c>
      <c r="H11" s="124">
        <v>7.215</v>
      </c>
      <c r="I11" s="1">
        <f>I5*(H11-H10)</f>
        <v>558.0000000000009</v>
      </c>
      <c r="J11" s="124">
        <v>35.278</v>
      </c>
      <c r="K11" s="1">
        <f>K5*(J11-J10)</f>
        <v>314.40000000000055</v>
      </c>
      <c r="L11" s="124">
        <v>48.811</v>
      </c>
      <c r="M11" s="1">
        <f>M5*(L11-L10)</f>
        <v>489.60000000001</v>
      </c>
      <c r="N11" s="124">
        <v>11.15</v>
      </c>
      <c r="O11" s="1">
        <f>O5*(N11-N10)</f>
        <v>530.4000000000002</v>
      </c>
      <c r="P11" s="32">
        <v>21.078</v>
      </c>
      <c r="Q11" s="1">
        <f>Q5*(P11-P10)</f>
        <v>104.3999999999997</v>
      </c>
      <c r="R11" s="32">
        <v>2.783</v>
      </c>
      <c r="S11" s="1">
        <f>S5*(R11-R10)</f>
        <v>9.600000000000009</v>
      </c>
      <c r="T11" s="32"/>
      <c r="U11" s="1"/>
      <c r="V11" s="32">
        <v>1.05</v>
      </c>
      <c r="W11" s="1">
        <f>W5*(V11-V10)</f>
        <v>217.79999999999998</v>
      </c>
      <c r="X11" s="32">
        <v>4.041</v>
      </c>
      <c r="Y11" s="1">
        <f>Y5*(X11-X10)</f>
        <v>24.000000000000554</v>
      </c>
      <c r="Z11" s="32">
        <v>2.71</v>
      </c>
      <c r="AA11" s="1">
        <f>AA5*(Z11-Z10)</f>
        <v>53.999999999999645</v>
      </c>
      <c r="AB11" s="32"/>
      <c r="AC11" s="1">
        <f>AC5*(AB11-AB10)</f>
        <v>0</v>
      </c>
      <c r="AD11" s="32">
        <v>1.02</v>
      </c>
      <c r="AE11" s="1">
        <f>AE5*(AD11-AD10)</f>
        <v>375.00000000000006</v>
      </c>
      <c r="AF11" s="32"/>
      <c r="AG11" s="1">
        <f>AG5*(AF11-AF10)</f>
        <v>0</v>
      </c>
      <c r="AH11" s="1">
        <f t="shared" si="0"/>
        <v>4641.600000000007</v>
      </c>
    </row>
    <row r="12" spans="1:34" ht="13.5" thickBot="1">
      <c r="A12" s="1">
        <v>5</v>
      </c>
      <c r="B12" s="124">
        <v>2.493</v>
      </c>
      <c r="C12" s="1">
        <f>C5*(B12-B11)</f>
        <v>338.40000000000003</v>
      </c>
      <c r="D12" s="124">
        <v>23.307</v>
      </c>
      <c r="E12" s="1">
        <f>E5*(D12-D11)</f>
        <v>1195.1999999999898</v>
      </c>
      <c r="F12" s="124">
        <v>50.923</v>
      </c>
      <c r="G12" s="1">
        <f>G5*(F12-F11)</f>
        <v>784.8000000000127</v>
      </c>
      <c r="H12" s="124">
        <v>7.4</v>
      </c>
      <c r="I12" s="1">
        <f>I5*(H12-H11)</f>
        <v>666.0000000000018</v>
      </c>
      <c r="J12" s="124">
        <v>35.438</v>
      </c>
      <c r="K12" s="1">
        <f>K5*(J12-J11)</f>
        <v>384.00000000000887</v>
      </c>
      <c r="L12" s="124">
        <v>48.967</v>
      </c>
      <c r="M12" s="1">
        <f>M5*(L12-L11)</f>
        <v>561.5999999999957</v>
      </c>
      <c r="N12" s="124">
        <v>11.401</v>
      </c>
      <c r="O12" s="1">
        <f>O5*(N12-N11)</f>
        <v>602.3999999999987</v>
      </c>
      <c r="P12" s="36">
        <v>21.19</v>
      </c>
      <c r="Q12" s="7">
        <f>Q5*(P12-P11)</f>
        <v>134.40000000000225</v>
      </c>
      <c r="R12" s="32">
        <v>2.791</v>
      </c>
      <c r="S12" s="1">
        <f>S5*(R12-R11)</f>
        <v>9.600000000000009</v>
      </c>
      <c r="T12" s="32"/>
      <c r="U12" s="1"/>
      <c r="V12" s="32">
        <v>1.173</v>
      </c>
      <c r="W12" s="1">
        <f>W5*(V12-V11)</f>
        <v>221.4</v>
      </c>
      <c r="X12" s="32">
        <v>4.057</v>
      </c>
      <c r="Y12" s="1">
        <f>Y5*(X12-X11)</f>
        <v>19.200000000000017</v>
      </c>
      <c r="Z12" s="32">
        <v>2.74</v>
      </c>
      <c r="AA12" s="1">
        <f>AA5*(Z12-Z11)</f>
        <v>54.00000000000045</v>
      </c>
      <c r="AB12" s="32"/>
      <c r="AC12" s="1">
        <f>AC5*(AB12-AB11)</f>
        <v>0</v>
      </c>
      <c r="AD12" s="32">
        <v>1.1</v>
      </c>
      <c r="AE12" s="1">
        <f>AE5*(AD12-AD11)</f>
        <v>200.00000000000017</v>
      </c>
      <c r="AF12" s="32"/>
      <c r="AG12" s="1">
        <f>AG5*(AF12-AF11)</f>
        <v>0</v>
      </c>
      <c r="AH12" s="1">
        <f t="shared" si="0"/>
        <v>5171.00000000001</v>
      </c>
    </row>
    <row r="13" spans="1:34" ht="13.5" thickBot="1">
      <c r="A13" s="1">
        <v>6</v>
      </c>
      <c r="B13" s="124">
        <v>2.636</v>
      </c>
      <c r="C13" s="1">
        <f>C5*(B13-B12)</f>
        <v>343.20000000000056</v>
      </c>
      <c r="D13" s="124">
        <v>23.669</v>
      </c>
      <c r="E13" s="1">
        <f>E5*(D13-D12)</f>
        <v>1303.2000000000066</v>
      </c>
      <c r="F13" s="124">
        <v>51.274</v>
      </c>
      <c r="G13" s="1">
        <f>G5*(F13-F12)</f>
        <v>842.3999999999978</v>
      </c>
      <c r="H13" s="124">
        <v>7.587</v>
      </c>
      <c r="I13" s="1">
        <f>I5*(H13-H12)</f>
        <v>673.1999999999978</v>
      </c>
      <c r="J13" s="124">
        <v>35.604</v>
      </c>
      <c r="K13" s="1">
        <f>K5*(J13-J12)</f>
        <v>398.39999999999236</v>
      </c>
      <c r="L13" s="124">
        <v>49.145</v>
      </c>
      <c r="M13" s="1">
        <f>M5*(L13-L12)</f>
        <v>640.8000000000158</v>
      </c>
      <c r="N13" s="124">
        <v>11.649</v>
      </c>
      <c r="O13" s="1">
        <f>O5*(N13-N12)</f>
        <v>595.1999999999985</v>
      </c>
      <c r="P13" s="32">
        <v>21.304</v>
      </c>
      <c r="Q13" s="1">
        <f>Q5*(P13-P12)</f>
        <v>136.79999999999666</v>
      </c>
      <c r="R13" s="32">
        <v>2.8</v>
      </c>
      <c r="S13" s="1">
        <f>S5*(R13-R12)</f>
        <v>10.799999999999876</v>
      </c>
      <c r="T13" s="32"/>
      <c r="U13" s="1"/>
      <c r="V13" s="32">
        <v>1.3</v>
      </c>
      <c r="W13" s="1">
        <f>W5*(V13-V12)</f>
        <v>228.6</v>
      </c>
      <c r="X13" s="32">
        <v>4.07</v>
      </c>
      <c r="Y13" s="1">
        <f>Y5*(X13-X12)</f>
        <v>15.59999999999988</v>
      </c>
      <c r="Z13" s="32">
        <v>2.76</v>
      </c>
      <c r="AA13" s="1">
        <f>AA5*(Z13-Z12)</f>
        <v>35.99999999999923</v>
      </c>
      <c r="AB13" s="32"/>
      <c r="AC13" s="1">
        <f>AC5*(AB13-AB12)</f>
        <v>0</v>
      </c>
      <c r="AD13" s="32">
        <v>1.25</v>
      </c>
      <c r="AE13" s="1">
        <f>AE5*(AD13-AD12)</f>
        <v>374.9999999999998</v>
      </c>
      <c r="AF13" s="32"/>
      <c r="AG13" s="1">
        <f>AG5*(AF13-AF12)</f>
        <v>0</v>
      </c>
      <c r="AH13" s="1">
        <f t="shared" si="0"/>
        <v>5599.200000000004</v>
      </c>
    </row>
    <row r="14" spans="1:34" ht="13.5" thickBot="1">
      <c r="A14" s="1">
        <v>7</v>
      </c>
      <c r="B14" s="124">
        <v>2.785</v>
      </c>
      <c r="C14" s="1">
        <f>C5*(B14-B13)</f>
        <v>357.6</v>
      </c>
      <c r="D14" s="124">
        <v>24.061</v>
      </c>
      <c r="E14" s="1">
        <f>E5*(D14-D13)</f>
        <v>1411.199999999998</v>
      </c>
      <c r="F14" s="124">
        <v>51.705</v>
      </c>
      <c r="G14" s="1">
        <f>G5*(F14-F13)</f>
        <v>1034.3999999999937</v>
      </c>
      <c r="H14" s="124">
        <v>7.784</v>
      </c>
      <c r="I14" s="1">
        <f>I5*(H14-H13)</f>
        <v>709.2000000000003</v>
      </c>
      <c r="J14" s="124">
        <v>35.792</v>
      </c>
      <c r="K14" s="1">
        <f>K5*(J14-J13)</f>
        <v>451.20000000000573</v>
      </c>
      <c r="L14" s="124">
        <v>49.346</v>
      </c>
      <c r="M14" s="1">
        <f>M5*(L14-L13)</f>
        <v>723.5999999999763</v>
      </c>
      <c r="N14" s="124">
        <v>11.923</v>
      </c>
      <c r="O14" s="1">
        <f>O5*(N14-N13)</f>
        <v>657.6000000000022</v>
      </c>
      <c r="P14" s="31">
        <v>21.408</v>
      </c>
      <c r="Q14" s="6">
        <f>Q5*(P14-P13)</f>
        <v>124.80000000000331</v>
      </c>
      <c r="R14" s="32">
        <v>2.808</v>
      </c>
      <c r="S14" s="1">
        <f>S5*(R14-R13)</f>
        <v>9.600000000000009</v>
      </c>
      <c r="T14" s="32"/>
      <c r="U14" s="1"/>
      <c r="V14" s="32">
        <v>1.437</v>
      </c>
      <c r="W14" s="1">
        <f>W5*(V14-V13)</f>
        <v>246.60000000000002</v>
      </c>
      <c r="X14" s="32">
        <v>4.081</v>
      </c>
      <c r="Y14" s="1">
        <f>Y5*(X14-X13)</f>
        <v>13.200000000000145</v>
      </c>
      <c r="Z14" s="32">
        <v>2.8</v>
      </c>
      <c r="AA14" s="1">
        <f>AA5*(Z14-Z13)</f>
        <v>72.00000000000006</v>
      </c>
      <c r="AB14" s="32"/>
      <c r="AC14" s="1">
        <f>AC5*(AB14-AB13)</f>
        <v>0</v>
      </c>
      <c r="AD14" s="32">
        <v>1.33</v>
      </c>
      <c r="AE14" s="1">
        <f>AE5*(AD14-AD13)</f>
        <v>200.00000000000017</v>
      </c>
      <c r="AF14" s="32"/>
      <c r="AG14" s="1">
        <f>AG5*(AF14-AF13)</f>
        <v>0</v>
      </c>
      <c r="AH14" s="1">
        <f t="shared" si="0"/>
        <v>6010.999999999979</v>
      </c>
    </row>
    <row r="15" spans="1:34" ht="13.5" thickBot="1">
      <c r="A15" s="1">
        <v>8</v>
      </c>
      <c r="B15" s="124">
        <v>2.964</v>
      </c>
      <c r="C15" s="1">
        <f>C5*(B15-B14)</f>
        <v>429.59999999999957</v>
      </c>
      <c r="D15" s="124">
        <v>24.525</v>
      </c>
      <c r="E15" s="1">
        <f>E5*(D15-D14)</f>
        <v>1670.399999999995</v>
      </c>
      <c r="F15" s="124">
        <v>52.252</v>
      </c>
      <c r="G15" s="1">
        <f>G5*(F15-F14)</f>
        <v>1312.80000000001</v>
      </c>
      <c r="H15" s="124">
        <v>8.018</v>
      </c>
      <c r="I15" s="1">
        <f>I5*(H15-H14)</f>
        <v>842.4000000000032</v>
      </c>
      <c r="J15" s="124">
        <v>36.025</v>
      </c>
      <c r="K15" s="1">
        <f>K5*(J15-J14)</f>
        <v>559.1999999999928</v>
      </c>
      <c r="L15" s="124">
        <v>49.577</v>
      </c>
      <c r="M15" s="1">
        <f>M5*(L15-L14)</f>
        <v>831.6000000000059</v>
      </c>
      <c r="N15" s="124">
        <v>12.256</v>
      </c>
      <c r="O15" s="1">
        <f>O5*(N15-N14)</f>
        <v>799.2000000000005</v>
      </c>
      <c r="P15" s="36">
        <v>21.536</v>
      </c>
      <c r="Q15" s="7">
        <f>Q5*(P15-P14)</f>
        <v>153.60000000000014</v>
      </c>
      <c r="R15" s="32">
        <v>2.814</v>
      </c>
      <c r="S15" s="1">
        <f>S5*(R15-R14)</f>
        <v>7.200000000000273</v>
      </c>
      <c r="T15" s="32"/>
      <c r="U15" s="1"/>
      <c r="V15" s="32">
        <v>1.581</v>
      </c>
      <c r="W15" s="1">
        <f>W5*(V15-V14)</f>
        <v>259.1999999999998</v>
      </c>
      <c r="X15" s="32">
        <v>4.093</v>
      </c>
      <c r="Y15" s="1">
        <f>Y5*(X15-X14)</f>
        <v>14.39999999999948</v>
      </c>
      <c r="Z15" s="32">
        <v>2.83</v>
      </c>
      <c r="AA15" s="1">
        <f>AA5*(Z15-Z14)</f>
        <v>54.00000000000045</v>
      </c>
      <c r="AB15" s="32"/>
      <c r="AC15" s="1">
        <f>AC5*(AB15-AB14)</f>
        <v>0</v>
      </c>
      <c r="AD15" s="32">
        <v>1.41</v>
      </c>
      <c r="AE15" s="1">
        <f>AE5*(AD15-AD14)</f>
        <v>199.99999999999963</v>
      </c>
      <c r="AF15" s="32"/>
      <c r="AG15" s="1">
        <f>AG5*(AF15-AF14)</f>
        <v>0</v>
      </c>
      <c r="AH15" s="1">
        <f t="shared" si="0"/>
        <v>7133.600000000007</v>
      </c>
    </row>
    <row r="16" spans="1:34" ht="13.5" thickBot="1">
      <c r="A16" s="1">
        <v>9</v>
      </c>
      <c r="B16" s="124">
        <v>3.136</v>
      </c>
      <c r="C16" s="1">
        <f>C5*(B16-B15)</f>
        <v>412.80000000000035</v>
      </c>
      <c r="D16" s="124">
        <v>25.024</v>
      </c>
      <c r="E16" s="1">
        <f>E5*(D16-D15)</f>
        <v>1796.4000000000083</v>
      </c>
      <c r="F16" s="124">
        <v>52.762</v>
      </c>
      <c r="G16" s="1">
        <f>G5*(F16-F15)</f>
        <v>1223.9999999999952</v>
      </c>
      <c r="H16" s="124">
        <v>8.233</v>
      </c>
      <c r="I16" s="1">
        <f>I5*(H16-H15)</f>
        <v>773.9999999999995</v>
      </c>
      <c r="J16" s="124">
        <v>36.308</v>
      </c>
      <c r="K16" s="1">
        <f>K5*(J16-J15)</f>
        <v>679.200000000003</v>
      </c>
      <c r="L16" s="124">
        <v>49.793</v>
      </c>
      <c r="M16" s="1">
        <f>M5*(L16-L15)</f>
        <v>777.6000000000039</v>
      </c>
      <c r="N16" s="124">
        <v>12.553</v>
      </c>
      <c r="O16" s="1">
        <f>O5*(N16-N15)</f>
        <v>712.8000000000014</v>
      </c>
      <c r="P16" s="32">
        <v>21.694</v>
      </c>
      <c r="Q16" s="1">
        <f>Q5*(P16-P15)</f>
        <v>189.59999999999724</v>
      </c>
      <c r="R16" s="32">
        <v>2.823</v>
      </c>
      <c r="S16" s="1">
        <f>S5*(R16-R15)</f>
        <v>10.799999999999876</v>
      </c>
      <c r="T16" s="32"/>
      <c r="U16" s="1"/>
      <c r="V16" s="32">
        <v>1.724</v>
      </c>
      <c r="W16" s="1">
        <f>W5*(V16-V15)</f>
        <v>257.40000000000003</v>
      </c>
      <c r="X16" s="32">
        <v>4.106</v>
      </c>
      <c r="Y16" s="1">
        <f>Y5*(X16-X15)</f>
        <v>15.59999999999988</v>
      </c>
      <c r="Z16" s="32">
        <v>2.87</v>
      </c>
      <c r="AA16" s="1">
        <f>AA5*(Z16-Z15)</f>
        <v>72.00000000000006</v>
      </c>
      <c r="AB16" s="32"/>
      <c r="AC16" s="1">
        <f>AC5*(AB16-AB15)</f>
        <v>0</v>
      </c>
      <c r="AD16" s="32">
        <v>1.65</v>
      </c>
      <c r="AE16" s="1">
        <f>AE5*(AD16-AD15)</f>
        <v>600</v>
      </c>
      <c r="AF16" s="32"/>
      <c r="AG16" s="1">
        <f>AG5*(AF16-AF15)</f>
        <v>0</v>
      </c>
      <c r="AH16" s="1">
        <f t="shared" si="0"/>
        <v>7522.200000000007</v>
      </c>
    </row>
    <row r="17" spans="1:34" ht="13.5" thickBot="1">
      <c r="A17" s="1">
        <v>10</v>
      </c>
      <c r="B17" s="124">
        <v>3.55</v>
      </c>
      <c r="C17" s="1">
        <f>C5*(B17-B16)</f>
        <v>993.5999999999992</v>
      </c>
      <c r="D17" s="124">
        <v>25.624</v>
      </c>
      <c r="E17" s="1">
        <f>E5*(D17-D16)</f>
        <v>2159.9999999999923</v>
      </c>
      <c r="F17" s="124">
        <v>53.411</v>
      </c>
      <c r="G17" s="1">
        <f>G5*(F17-F16)</f>
        <v>1557.6000000000022</v>
      </c>
      <c r="H17" s="124">
        <v>8.482</v>
      </c>
      <c r="I17" s="1">
        <f>I5*(H17-H16)</f>
        <v>896.3999999999955</v>
      </c>
      <c r="J17" s="124">
        <v>36.633</v>
      </c>
      <c r="K17" s="1">
        <f>K5*(J17-J16)</f>
        <v>780.0000000000068</v>
      </c>
      <c r="L17" s="124">
        <v>50.013</v>
      </c>
      <c r="M17" s="1">
        <f>M5*(L17-L16)</f>
        <v>791.9999999999959</v>
      </c>
      <c r="N17" s="124">
        <v>12.911</v>
      </c>
      <c r="O17" s="1">
        <f>O5*(N17-N16)</f>
        <v>859.1999999999971</v>
      </c>
      <c r="P17" s="31">
        <v>21.875</v>
      </c>
      <c r="Q17" s="6">
        <f>Q5*(P17-P16)</f>
        <v>217.20000000000113</v>
      </c>
      <c r="R17" s="32">
        <v>2.831</v>
      </c>
      <c r="S17" s="1">
        <f>S5*(R17-R16)</f>
        <v>9.600000000000009</v>
      </c>
      <c r="T17" s="32"/>
      <c r="U17" s="1"/>
      <c r="V17" s="32">
        <v>1.866</v>
      </c>
      <c r="W17" s="1">
        <f>W5*(V17-V16)</f>
        <v>255.60000000000022</v>
      </c>
      <c r="X17" s="32">
        <v>4.121</v>
      </c>
      <c r="Y17" s="1">
        <f>Y5*(X17-X16)</f>
        <v>18.000000000000682</v>
      </c>
      <c r="Z17" s="32">
        <v>2.89</v>
      </c>
      <c r="AA17" s="1">
        <f>AA5*(Z17-Z16)</f>
        <v>36.00000000000003</v>
      </c>
      <c r="AB17" s="32"/>
      <c r="AC17" s="1">
        <f>AC5*(AB17-AB16)</f>
        <v>0</v>
      </c>
      <c r="AD17" s="32">
        <v>1.74</v>
      </c>
      <c r="AE17" s="1">
        <f>AE5*(AD17-AD16)</f>
        <v>225.0000000000002</v>
      </c>
      <c r="AF17" s="32"/>
      <c r="AG17" s="1">
        <f>AG5*(AF17-AF16)</f>
        <v>0</v>
      </c>
      <c r="AH17" s="1">
        <f t="shared" si="0"/>
        <v>8800.199999999992</v>
      </c>
    </row>
    <row r="18" spans="1:34" ht="13.5" thickBot="1">
      <c r="A18" s="1">
        <v>11</v>
      </c>
      <c r="B18" s="124">
        <v>3.573</v>
      </c>
      <c r="C18" s="1">
        <f>C5*(B18-B17)</f>
        <v>55.200000000000315</v>
      </c>
      <c r="D18" s="124">
        <v>26.159</v>
      </c>
      <c r="E18" s="1">
        <f>E5*(D18-D17)</f>
        <v>1926.0000000000005</v>
      </c>
      <c r="F18" s="124">
        <v>53.92</v>
      </c>
      <c r="G18" s="1">
        <f>G5*(F18-F17)</f>
        <v>1221.6000000000008</v>
      </c>
      <c r="H18" s="124">
        <v>8.711</v>
      </c>
      <c r="I18" s="1">
        <f>I5*(H18-H17)</f>
        <v>824.4000000000035</v>
      </c>
      <c r="J18" s="124">
        <v>36.921</v>
      </c>
      <c r="K18" s="1">
        <f>K5*(J18-J17)</f>
        <v>691.1999999999921</v>
      </c>
      <c r="L18" s="124">
        <v>50.211</v>
      </c>
      <c r="M18" s="1">
        <f>M5*(L18-L17)</f>
        <v>712.8000000000014</v>
      </c>
      <c r="N18" s="124">
        <v>13.211</v>
      </c>
      <c r="O18" s="1">
        <f>O5*(N18-N17)</f>
        <v>720.0000000000017</v>
      </c>
      <c r="P18" s="36">
        <v>22.027</v>
      </c>
      <c r="Q18" s="7">
        <f>Q5*(P18-P17)</f>
        <v>182.40000000000123</v>
      </c>
      <c r="R18" s="32">
        <v>2.839</v>
      </c>
      <c r="S18" s="1">
        <f>S5*(R18-R17)</f>
        <v>9.600000000000009</v>
      </c>
      <c r="T18" s="32"/>
      <c r="U18" s="1"/>
      <c r="V18" s="32">
        <v>2.008</v>
      </c>
      <c r="W18" s="1">
        <f>W5*(V18-V17)</f>
        <v>255.59999999999982</v>
      </c>
      <c r="X18" s="32">
        <v>4.135</v>
      </c>
      <c r="Y18" s="1">
        <f>Y5*(X18-X17)</f>
        <v>16.799999999999216</v>
      </c>
      <c r="Z18" s="32">
        <v>2.91</v>
      </c>
      <c r="AA18" s="1">
        <f>AA5*(Z18-Z17)</f>
        <v>36.00000000000003</v>
      </c>
      <c r="AB18" s="32"/>
      <c r="AC18" s="1">
        <f>AC5*(AB18-AB17)</f>
        <v>0</v>
      </c>
      <c r="AD18" s="32">
        <v>1.81</v>
      </c>
      <c r="AE18" s="1">
        <f>AE5*(AD18-AD17)</f>
        <v>175.00000000000014</v>
      </c>
      <c r="AF18" s="32"/>
      <c r="AG18" s="1">
        <f>AG5*(AF18-AF17)</f>
        <v>0</v>
      </c>
      <c r="AH18" s="1">
        <f t="shared" si="0"/>
        <v>6826.600000000001</v>
      </c>
    </row>
    <row r="19" spans="1:34" ht="13.5" thickBot="1">
      <c r="A19" s="1">
        <v>12</v>
      </c>
      <c r="B19" s="124">
        <v>3.828</v>
      </c>
      <c r="C19" s="1">
        <f>C5*(B19-B18)</f>
        <v>611.9999999999998</v>
      </c>
      <c r="D19" s="124">
        <v>26.732</v>
      </c>
      <c r="E19" s="1">
        <f>E5*(D19-D18)</f>
        <v>2062.8000000000015</v>
      </c>
      <c r="F19" s="124">
        <v>54.493</v>
      </c>
      <c r="G19" s="1">
        <f>G5*(F19-F18)</f>
        <v>1375.200000000001</v>
      </c>
      <c r="H19" s="124">
        <v>8.97</v>
      </c>
      <c r="I19" s="1">
        <f>I5*(H19-H18)</f>
        <v>932.4000000000012</v>
      </c>
      <c r="J19" s="124">
        <v>37.239</v>
      </c>
      <c r="K19" s="1">
        <f>K5*(J19-J18)</f>
        <v>763.1999999999948</v>
      </c>
      <c r="L19" s="124">
        <v>50.431</v>
      </c>
      <c r="M19" s="1">
        <f>M5*(L19-L18)</f>
        <v>791.9999999999959</v>
      </c>
      <c r="N19" s="124">
        <v>13.556</v>
      </c>
      <c r="O19" s="1">
        <f>O5*(N19-N18)</f>
        <v>827.9999999999973</v>
      </c>
      <c r="P19" s="32">
        <v>22.252</v>
      </c>
      <c r="Q19" s="1">
        <f>Q5*(P19-P18)</f>
        <v>269.99999999999744</v>
      </c>
      <c r="R19" s="32">
        <v>2.849</v>
      </c>
      <c r="S19" s="1">
        <f>S5*(R19-R18)</f>
        <v>12.000000000000277</v>
      </c>
      <c r="T19" s="32"/>
      <c r="U19" s="1"/>
      <c r="V19" s="32">
        <v>2.146</v>
      </c>
      <c r="W19" s="1">
        <f>W5*(V19-V18)</f>
        <v>248.3999999999998</v>
      </c>
      <c r="X19" s="32">
        <v>4.149</v>
      </c>
      <c r="Y19" s="1">
        <f>Y5*(X19-X18)</f>
        <v>16.80000000000028</v>
      </c>
      <c r="Z19" s="32">
        <v>2.93</v>
      </c>
      <c r="AA19" s="1">
        <f>AA5*(Z19-Z18)</f>
        <v>36.00000000000003</v>
      </c>
      <c r="AB19" s="32"/>
      <c r="AC19" s="1">
        <f>AC5*(AB19-AB18)</f>
        <v>0</v>
      </c>
      <c r="AD19" s="32">
        <v>1.86</v>
      </c>
      <c r="AE19" s="1">
        <f>AE5*(AD19-AD18)</f>
        <v>125.00000000000011</v>
      </c>
      <c r="AF19" s="32"/>
      <c r="AG19" s="1">
        <f>AG5*(AF19-AF18)</f>
        <v>0</v>
      </c>
      <c r="AH19" s="1">
        <f t="shared" si="0"/>
        <v>8073.799999999989</v>
      </c>
    </row>
    <row r="20" spans="1:34" ht="13.5" thickBot="1">
      <c r="A20" s="1">
        <v>13</v>
      </c>
      <c r="B20" s="124">
        <v>4.07</v>
      </c>
      <c r="C20" s="1">
        <f>C5*(B20-B19)</f>
        <v>580.8000000000011</v>
      </c>
      <c r="D20" s="124">
        <v>27.283</v>
      </c>
      <c r="E20" s="1">
        <f>E5*(D20-D19)</f>
        <v>1983.600000000007</v>
      </c>
      <c r="F20" s="124">
        <v>55.039</v>
      </c>
      <c r="G20" s="1">
        <f>G5*(F20-F19)</f>
        <v>1310.3999999999985</v>
      </c>
      <c r="H20" s="124">
        <v>9.24</v>
      </c>
      <c r="I20" s="1">
        <f>I5*(H20-H19)</f>
        <v>971.9999999999984</v>
      </c>
      <c r="J20" s="124">
        <v>37.488</v>
      </c>
      <c r="K20" s="1">
        <f>K5*(J20-J19)</f>
        <v>597.6000000000056</v>
      </c>
      <c r="L20" s="124">
        <v>50.633</v>
      </c>
      <c r="M20" s="1">
        <f>M5*(L20-L19)</f>
        <v>727.200000000019</v>
      </c>
      <c r="N20" s="124">
        <v>13.876</v>
      </c>
      <c r="O20" s="1">
        <f>O5*(N20-N19)</f>
        <v>768.0000000000007</v>
      </c>
      <c r="P20" s="31">
        <v>22.433</v>
      </c>
      <c r="Q20" s="6">
        <f>Q5*(P20-P19)</f>
        <v>217.20000000000113</v>
      </c>
      <c r="R20" s="32">
        <v>2.862</v>
      </c>
      <c r="S20" s="1">
        <f>S5*(R20-R19)</f>
        <v>15.59999999999988</v>
      </c>
      <c r="T20" s="32"/>
      <c r="U20" s="1"/>
      <c r="V20" s="32">
        <v>2.283</v>
      </c>
      <c r="W20" s="1">
        <f>W5*(V20-V19)</f>
        <v>246.60000000000002</v>
      </c>
      <c r="X20" s="32">
        <v>4.162</v>
      </c>
      <c r="Y20" s="1">
        <f>Y5*(X20-X19)</f>
        <v>15.59999999999988</v>
      </c>
      <c r="Z20" s="32">
        <v>2.94</v>
      </c>
      <c r="AA20" s="1">
        <f>AA5*(Z20-Z19)</f>
        <v>17.999999999999616</v>
      </c>
      <c r="AB20" s="32"/>
      <c r="AC20" s="1">
        <f>AC5*(AB20-AB19)</f>
        <v>0</v>
      </c>
      <c r="AD20" s="32">
        <v>1.94</v>
      </c>
      <c r="AE20" s="1">
        <f>AE5*(AD20-AD19)</f>
        <v>199.99999999999963</v>
      </c>
      <c r="AF20" s="32"/>
      <c r="AG20" s="1">
        <f>AG5*(AF20-AF19)</f>
        <v>0</v>
      </c>
      <c r="AH20" s="1">
        <f t="shared" si="0"/>
        <v>7652.60000000003</v>
      </c>
    </row>
    <row r="21" spans="1:34" ht="13.5" thickBot="1">
      <c r="A21" s="1">
        <v>14</v>
      </c>
      <c r="B21" s="124">
        <v>4.344</v>
      </c>
      <c r="C21" s="1">
        <f>C5*(B21-B20)</f>
        <v>657.6</v>
      </c>
      <c r="D21" s="124">
        <v>27.88</v>
      </c>
      <c r="E21" s="1">
        <f>E5*(D21-D20)</f>
        <v>2149.199999999992</v>
      </c>
      <c r="F21" s="124">
        <v>55.65</v>
      </c>
      <c r="G21" s="1">
        <f>G5*(F21-F20)</f>
        <v>1466.399999999993</v>
      </c>
      <c r="H21" s="124">
        <v>9.514</v>
      </c>
      <c r="I21" s="1">
        <f>I5*(H21-H20)</f>
        <v>986.3999999999969</v>
      </c>
      <c r="J21" s="124">
        <v>37.819</v>
      </c>
      <c r="K21" s="1">
        <f>K5*(J21-J20)</f>
        <v>794.4000000000074</v>
      </c>
      <c r="L21" s="124">
        <v>50.869</v>
      </c>
      <c r="M21" s="1">
        <f>M5*(L21-L20)</f>
        <v>849.5999999999896</v>
      </c>
      <c r="N21" s="124">
        <v>14.224</v>
      </c>
      <c r="O21" s="1">
        <f>O5*(N21-N20)</f>
        <v>835.2000000000019</v>
      </c>
      <c r="P21" s="31">
        <v>22.586</v>
      </c>
      <c r="Q21" s="6">
        <f>Q5*(P21-P20)</f>
        <v>183.59999999999843</v>
      </c>
      <c r="R21" s="32">
        <v>2.872</v>
      </c>
      <c r="S21" s="1">
        <f>S5*(R21-R20)</f>
        <v>11.999999999999744</v>
      </c>
      <c r="T21" s="32"/>
      <c r="U21" s="1"/>
      <c r="V21" s="32">
        <v>2.421</v>
      </c>
      <c r="W21" s="1">
        <f>W5*(V21-V20)</f>
        <v>248.3999999999998</v>
      </c>
      <c r="X21" s="32">
        <v>4.175</v>
      </c>
      <c r="Y21" s="1">
        <f>Y5*(X21-X20)</f>
        <v>15.59999999999988</v>
      </c>
      <c r="Z21" s="32">
        <v>2.95</v>
      </c>
      <c r="AA21" s="1">
        <f>AA5*(Z21-Z20)</f>
        <v>18.000000000000416</v>
      </c>
      <c r="AB21" s="32"/>
      <c r="AC21" s="1">
        <f>AC5*(AB21-AB20)</f>
        <v>0</v>
      </c>
      <c r="AD21" s="32">
        <v>2.25</v>
      </c>
      <c r="AE21" s="1">
        <f>AE5*(AD21-AD20)</f>
        <v>775.0000000000001</v>
      </c>
      <c r="AF21" s="32"/>
      <c r="AG21" s="1">
        <f>AG5*(AF21-AF20)</f>
        <v>0</v>
      </c>
      <c r="AH21" s="1">
        <f t="shared" si="0"/>
        <v>8991.399999999978</v>
      </c>
    </row>
    <row r="22" spans="1:34" ht="13.5" thickBot="1">
      <c r="A22" s="1">
        <v>15</v>
      </c>
      <c r="B22" s="124">
        <v>4.552</v>
      </c>
      <c r="C22" s="1">
        <f>C5*(B22-B21)</f>
        <v>499.19999999999834</v>
      </c>
      <c r="D22" s="124">
        <v>28.344</v>
      </c>
      <c r="E22" s="1">
        <f>E5*(D22-D21)</f>
        <v>1670.4000000000078</v>
      </c>
      <c r="F22" s="124">
        <v>56.081</v>
      </c>
      <c r="G22" s="1">
        <f>G5*(F22-F21)</f>
        <v>1034.4000000000108</v>
      </c>
      <c r="H22" s="124">
        <v>9.743</v>
      </c>
      <c r="I22" s="1">
        <f>I5*(H22-H21)</f>
        <v>824.4000000000035</v>
      </c>
      <c r="J22" s="124">
        <v>38.079</v>
      </c>
      <c r="K22" s="1">
        <f>K5*(J22-J21)</f>
        <v>623.9999999999952</v>
      </c>
      <c r="L22" s="124">
        <v>51.057</v>
      </c>
      <c r="M22" s="1">
        <f>M5*(L22-L21)</f>
        <v>676.8000000000086</v>
      </c>
      <c r="N22" s="124">
        <v>14.471</v>
      </c>
      <c r="O22" s="1">
        <f>O5*(N22-N21)</f>
        <v>592.7999999999997</v>
      </c>
      <c r="P22" s="36">
        <v>22.709</v>
      </c>
      <c r="Q22" s="7">
        <f>Q5*(P22-P21)</f>
        <v>147.60000000000133</v>
      </c>
      <c r="R22" s="32">
        <v>2.881</v>
      </c>
      <c r="S22" s="1">
        <f>S5*(R22-R21)</f>
        <v>10.799999999999876</v>
      </c>
      <c r="T22" s="32"/>
      <c r="U22" s="1"/>
      <c r="V22" s="32">
        <v>2.563</v>
      </c>
      <c r="W22" s="1">
        <f>W5*(V22-V21)</f>
        <v>255.60000000000062</v>
      </c>
      <c r="X22" s="32">
        <v>4.189</v>
      </c>
      <c r="Y22" s="1">
        <f>Y5*(X22-X21)</f>
        <v>16.80000000000028</v>
      </c>
      <c r="Z22" s="32">
        <v>2.97</v>
      </c>
      <c r="AA22" s="1">
        <f>AA5*(Z22-Z21)</f>
        <v>36.00000000000003</v>
      </c>
      <c r="AB22" s="32"/>
      <c r="AC22" s="1">
        <f>AC5*(AB22-AB21)</f>
        <v>0</v>
      </c>
      <c r="AD22" s="32">
        <v>2.56</v>
      </c>
      <c r="AE22" s="1">
        <f>AE5*(AD22-AD21)</f>
        <v>775.0000000000001</v>
      </c>
      <c r="AF22" s="32"/>
      <c r="AG22" s="1">
        <f>AG5*(AF22-AF21)</f>
        <v>0</v>
      </c>
      <c r="AH22" s="1">
        <f t="shared" si="0"/>
        <v>7163.800000000026</v>
      </c>
    </row>
    <row r="23" spans="1:34" ht="13.5" thickBot="1">
      <c r="A23" s="1">
        <v>16</v>
      </c>
      <c r="B23" s="124">
        <v>4.806</v>
      </c>
      <c r="C23" s="1">
        <f>C5*(B23-B22)</f>
        <v>609.600000000001</v>
      </c>
      <c r="D23" s="124">
        <v>28.89</v>
      </c>
      <c r="E23" s="1">
        <f>E5*(D23-D22)</f>
        <v>1965.5999999999976</v>
      </c>
      <c r="F23" s="124">
        <v>56.63</v>
      </c>
      <c r="G23" s="1">
        <f>G5*(F23-F22)</f>
        <v>1317.5999999999988</v>
      </c>
      <c r="H23" s="124">
        <v>10.015</v>
      </c>
      <c r="I23" s="1">
        <f>I5*(H23-H22)</f>
        <v>979.2000000000008</v>
      </c>
      <c r="J23" s="124">
        <v>38.38</v>
      </c>
      <c r="K23" s="1">
        <f>K5*(J23-J22)</f>
        <v>722.4000000000046</v>
      </c>
      <c r="L23" s="124">
        <v>51.275</v>
      </c>
      <c r="M23" s="1">
        <f>M5*(L23-L22)</f>
        <v>784.7999999999871</v>
      </c>
      <c r="N23" s="124">
        <v>14.77</v>
      </c>
      <c r="O23" s="1">
        <f>O5*(N23-N22)</f>
        <v>717.5999999999988</v>
      </c>
      <c r="P23" s="32">
        <v>22.848</v>
      </c>
      <c r="Q23" s="1">
        <f>Q5*(P23-P22)</f>
        <v>166.79999999999922</v>
      </c>
      <c r="R23" s="32">
        <v>2.891</v>
      </c>
      <c r="S23" s="1">
        <f>S5*(R23-R22)</f>
        <v>12.000000000000277</v>
      </c>
      <c r="T23" s="32"/>
      <c r="U23" s="1"/>
      <c r="V23" s="32">
        <v>2.709</v>
      </c>
      <c r="W23" s="1">
        <f>W5*(V23-V22)</f>
        <v>262.79999999999984</v>
      </c>
      <c r="X23" s="32">
        <v>4.204</v>
      </c>
      <c r="Y23" s="1">
        <f>Y5*(X23-X22)</f>
        <v>17.999999999999616</v>
      </c>
      <c r="Z23" s="32">
        <v>2.99</v>
      </c>
      <c r="AA23" s="1">
        <f>AA5*(Z23-Z22)</f>
        <v>36.00000000000003</v>
      </c>
      <c r="AB23" s="32"/>
      <c r="AC23" s="1">
        <f>AC5*(AB23-AB22)</f>
        <v>0</v>
      </c>
      <c r="AD23" s="32">
        <v>2.92</v>
      </c>
      <c r="AE23" s="1">
        <f>AE5*(AD23-AD22)</f>
        <v>899.9999999999997</v>
      </c>
      <c r="AF23" s="32"/>
      <c r="AG23" s="1">
        <f>AG5*(AF23-AF22)</f>
        <v>0</v>
      </c>
      <c r="AH23" s="1">
        <f t="shared" si="0"/>
        <v>8492.399999999989</v>
      </c>
    </row>
    <row r="24" spans="1:34" ht="13.5" thickBot="1">
      <c r="A24" s="1">
        <v>17</v>
      </c>
      <c r="B24" s="124">
        <v>5.071</v>
      </c>
      <c r="C24" s="1">
        <f>C5*(B24-B23)</f>
        <v>635.9999999999992</v>
      </c>
      <c r="D24" s="124">
        <v>29.433</v>
      </c>
      <c r="E24" s="1">
        <f>E5*(D24-D23)</f>
        <v>1954.7999999999975</v>
      </c>
      <c r="F24" s="124">
        <v>57.249</v>
      </c>
      <c r="G24" s="1">
        <f>G5*(F24-F23)</f>
        <v>1485.5999999999995</v>
      </c>
      <c r="H24" s="124">
        <v>10.289</v>
      </c>
      <c r="I24" s="1">
        <f>I5*(H24-H23)</f>
        <v>986.3999999999969</v>
      </c>
      <c r="J24" s="124">
        <v>38.654</v>
      </c>
      <c r="K24" s="1">
        <f>K5*(J24-J23)</f>
        <v>657.6000000000022</v>
      </c>
      <c r="L24" s="124">
        <v>51.509</v>
      </c>
      <c r="M24" s="1">
        <f>M5*(L24-L23)</f>
        <v>842.4000000000063</v>
      </c>
      <c r="N24" s="124">
        <v>15.065</v>
      </c>
      <c r="O24" s="1">
        <f>O5*(N24-N23)</f>
        <v>707.9999999999998</v>
      </c>
      <c r="P24" s="36">
        <v>23.008</v>
      </c>
      <c r="Q24" s="7">
        <f>Q5*(P24-P23)</f>
        <v>192.00000000000017</v>
      </c>
      <c r="R24" s="32">
        <v>2.901</v>
      </c>
      <c r="S24" s="1">
        <f>S5*(R24-R23)</f>
        <v>11.999999999999744</v>
      </c>
      <c r="T24" s="32"/>
      <c r="U24" s="1"/>
      <c r="V24" s="32">
        <v>2.853</v>
      </c>
      <c r="W24" s="1">
        <f>W5*(V24-V23)</f>
        <v>259.2000000000002</v>
      </c>
      <c r="X24" s="32">
        <v>4.219</v>
      </c>
      <c r="Y24" s="1">
        <f>Y5*(X24-X23)</f>
        <v>18.000000000000682</v>
      </c>
      <c r="Z24" s="32">
        <v>3</v>
      </c>
      <c r="AA24" s="1">
        <f>AA5*(Z24-Z23)</f>
        <v>17.999999999999616</v>
      </c>
      <c r="AB24" s="32"/>
      <c r="AC24" s="1">
        <f>AC5*(AB24-AB23)</f>
        <v>0</v>
      </c>
      <c r="AD24" s="32">
        <v>3.03</v>
      </c>
      <c r="AE24" s="1">
        <f>AE5*(AD24-AD23)</f>
        <v>274.9999999999997</v>
      </c>
      <c r="AF24" s="32"/>
      <c r="AG24" s="1">
        <f>AG5*(AF24-AF23)</f>
        <v>0</v>
      </c>
      <c r="AH24" s="1">
        <f t="shared" si="0"/>
        <v>8045.000000000002</v>
      </c>
    </row>
    <row r="25" spans="1:34" ht="13.5" thickBot="1">
      <c r="A25" s="1">
        <v>18</v>
      </c>
      <c r="B25" s="124">
        <v>5.336</v>
      </c>
      <c r="C25" s="1">
        <f>C5*(B25-B24)</f>
        <v>636.0000000000014</v>
      </c>
      <c r="D25" s="124">
        <v>30</v>
      </c>
      <c r="E25" s="1">
        <f>E5*(D25-D24)</f>
        <v>2041.2000000000007</v>
      </c>
      <c r="F25" s="124">
        <v>57.817</v>
      </c>
      <c r="G25" s="1">
        <f>G5*(F25-F24)</f>
        <v>1363.1999999999948</v>
      </c>
      <c r="H25" s="124">
        <v>10.568</v>
      </c>
      <c r="I25" s="1">
        <f>I5*(H25-H24)</f>
        <v>1004.3999999999996</v>
      </c>
      <c r="J25" s="124">
        <v>38.883</v>
      </c>
      <c r="K25" s="1">
        <f>K5*(J25-J24)</f>
        <v>549.5999999999981</v>
      </c>
      <c r="L25" s="124">
        <v>51.739</v>
      </c>
      <c r="M25" s="1">
        <f>M5*(L25-L24)</f>
        <v>827.9999999999887</v>
      </c>
      <c r="N25" s="124">
        <v>15.355</v>
      </c>
      <c r="O25" s="1">
        <f>O5*(N25-N24)</f>
        <v>696.0000000000023</v>
      </c>
      <c r="P25" s="34">
        <v>23.135</v>
      </c>
      <c r="Q25" s="5">
        <f>Q5*(P25-P24)</f>
        <v>152.40000000000293</v>
      </c>
      <c r="R25" s="32">
        <v>2.908</v>
      </c>
      <c r="S25" s="1">
        <f>S5*(R25-R24)</f>
        <v>8.40000000000014</v>
      </c>
      <c r="T25" s="32"/>
      <c r="U25" s="1"/>
      <c r="V25" s="32">
        <v>3.01</v>
      </c>
      <c r="W25" s="1">
        <f>W5*(V25-V24)</f>
        <v>282.5999999999992</v>
      </c>
      <c r="X25" s="32">
        <v>4.234</v>
      </c>
      <c r="Y25" s="1">
        <f>Y5*(X25-X24)</f>
        <v>17.999999999999616</v>
      </c>
      <c r="Z25" s="32">
        <v>3.05</v>
      </c>
      <c r="AA25" s="1">
        <f>AA5*(Z25-Z24)</f>
        <v>89.99999999999969</v>
      </c>
      <c r="AB25" s="32"/>
      <c r="AC25" s="1">
        <f>AC5*(AB25-AB24)</f>
        <v>0</v>
      </c>
      <c r="AD25" s="32">
        <v>3.31</v>
      </c>
      <c r="AE25" s="1">
        <f>AE5*(AD25-AD24)</f>
        <v>700.0000000000006</v>
      </c>
      <c r="AF25" s="32"/>
      <c r="AG25" s="1">
        <f>AG5*(AF25-AF24)</f>
        <v>0</v>
      </c>
      <c r="AH25" s="1">
        <f t="shared" si="0"/>
        <v>8369.799999999988</v>
      </c>
    </row>
    <row r="26" spans="1:34" ht="13.5" thickBot="1">
      <c r="A26" s="1">
        <v>19</v>
      </c>
      <c r="B26" s="124">
        <v>5.621</v>
      </c>
      <c r="C26" s="1">
        <f>C5*(B26-B25)</f>
        <v>684.0000000000003</v>
      </c>
      <c r="D26" s="124">
        <v>30.597</v>
      </c>
      <c r="E26" s="1">
        <f>E5*(D26-D25)</f>
        <v>2149.200000000005</v>
      </c>
      <c r="F26" s="124">
        <v>58.488</v>
      </c>
      <c r="G26" s="1">
        <f>G5*(F26-F25)</f>
        <v>1610.3999999999985</v>
      </c>
      <c r="H26" s="124">
        <v>10.876</v>
      </c>
      <c r="I26" s="1">
        <f>I5*(H26-H25)</f>
        <v>1108.7999999999993</v>
      </c>
      <c r="J26" s="124">
        <v>39.137</v>
      </c>
      <c r="K26" s="1">
        <f>K5*(J26-J25)</f>
        <v>609.5999999999947</v>
      </c>
      <c r="L26" s="124">
        <v>51.99</v>
      </c>
      <c r="M26" s="1">
        <f>M5*(L26-L25)</f>
        <v>903.6000000000172</v>
      </c>
      <c r="N26" s="124">
        <v>15.681</v>
      </c>
      <c r="O26" s="1">
        <f>O5*(N26-N25)</f>
        <v>782.3999999999969</v>
      </c>
      <c r="P26" s="34">
        <v>23.269</v>
      </c>
      <c r="Q26" s="5">
        <f>Q5*(P26-P25)</f>
        <v>160.79999999999615</v>
      </c>
      <c r="R26" s="32">
        <v>2.914</v>
      </c>
      <c r="S26" s="1">
        <f>S5*(R26-R25)</f>
        <v>7.200000000000273</v>
      </c>
      <c r="T26" s="32"/>
      <c r="U26" s="1"/>
      <c r="V26" s="32">
        <v>3.181</v>
      </c>
      <c r="W26" s="1">
        <f>W5*(V26-V25)</f>
        <v>307.80000000000047</v>
      </c>
      <c r="X26" s="32">
        <v>4.248</v>
      </c>
      <c r="Y26" s="1">
        <f>Y5*(X26-X25)</f>
        <v>16.80000000000028</v>
      </c>
      <c r="Z26" s="32">
        <v>3.11</v>
      </c>
      <c r="AA26" s="1">
        <f>AA5*(Z26-Z25)</f>
        <v>108.0000000000001</v>
      </c>
      <c r="AB26" s="32"/>
      <c r="AC26" s="1">
        <f>AC5*(AB26-AB25)</f>
        <v>0</v>
      </c>
      <c r="AD26" s="32">
        <v>3.42</v>
      </c>
      <c r="AE26" s="1">
        <f>AE5*(AD26-AD25)</f>
        <v>274.9999999999997</v>
      </c>
      <c r="AF26" s="32"/>
      <c r="AG26" s="1">
        <f>AG5*(AF26-AF25)</f>
        <v>0</v>
      </c>
      <c r="AH26" s="1">
        <f t="shared" si="0"/>
        <v>8723.600000000011</v>
      </c>
    </row>
    <row r="27" spans="1:34" ht="13.5" thickBot="1">
      <c r="A27" s="1">
        <v>20</v>
      </c>
      <c r="B27" s="124">
        <v>5.856</v>
      </c>
      <c r="C27" s="1">
        <f>C5*(B27-B26)</f>
        <v>563.9999999999986</v>
      </c>
      <c r="D27" s="124">
        <v>31.078</v>
      </c>
      <c r="E27" s="1">
        <f>E5*(D27-D26)</f>
        <v>1731.599999999993</v>
      </c>
      <c r="F27" s="124">
        <v>59.044</v>
      </c>
      <c r="G27" s="1">
        <f>G5*(F27-F26)</f>
        <v>1334.3999999999937</v>
      </c>
      <c r="H27" s="124">
        <v>11.13</v>
      </c>
      <c r="I27" s="1">
        <f>I5*(H27-H26)</f>
        <v>914.4000000000049</v>
      </c>
      <c r="J27" s="124">
        <v>39.337</v>
      </c>
      <c r="K27" s="1">
        <f>K5*(J27-J26)</f>
        <v>480.0000000000068</v>
      </c>
      <c r="L27" s="124">
        <v>52.228</v>
      </c>
      <c r="M27" s="1">
        <f>M5*(L27-L26)</f>
        <v>856.7999999999984</v>
      </c>
      <c r="N27" s="124">
        <v>15.953</v>
      </c>
      <c r="O27" s="1">
        <f>O5*(N27-N26)</f>
        <v>652.8000000000006</v>
      </c>
      <c r="P27" s="32">
        <v>23.374</v>
      </c>
      <c r="Q27" s="1">
        <f>Q5*(P27-P26)</f>
        <v>126.00000000000051</v>
      </c>
      <c r="R27" s="32">
        <v>2.921</v>
      </c>
      <c r="S27" s="1">
        <f>S5*(R27-R26)</f>
        <v>8.399999999999608</v>
      </c>
      <c r="T27" s="32"/>
      <c r="U27" s="1"/>
      <c r="V27" s="32">
        <v>3.354</v>
      </c>
      <c r="W27" s="1">
        <f>W5*(V27-V26)</f>
        <v>311.4000000000001</v>
      </c>
      <c r="X27" s="32">
        <v>4.265</v>
      </c>
      <c r="Y27" s="1">
        <f>Y5*(X27-X26)</f>
        <v>20.399999999999352</v>
      </c>
      <c r="Z27" s="32">
        <v>3.15</v>
      </c>
      <c r="AA27" s="1">
        <f>AA5*(Z27-Z26)</f>
        <v>72.00000000000006</v>
      </c>
      <c r="AB27" s="32"/>
      <c r="AC27" s="1">
        <f>AC5*(AB27-AB26)</f>
        <v>0</v>
      </c>
      <c r="AD27" s="32">
        <v>3.5</v>
      </c>
      <c r="AE27" s="1">
        <f>AE5*(AD27-AD26)</f>
        <v>200.00000000000017</v>
      </c>
      <c r="AF27" s="32"/>
      <c r="AG27" s="1">
        <f>AG5*(AF27-AF26)</f>
        <v>0</v>
      </c>
      <c r="AH27" s="1">
        <f t="shared" si="0"/>
        <v>7272.199999999997</v>
      </c>
    </row>
    <row r="28" spans="1:34" ht="13.5" thickBot="1">
      <c r="A28" s="1">
        <v>21</v>
      </c>
      <c r="B28" s="124">
        <v>6.183</v>
      </c>
      <c r="C28" s="1">
        <f>C5*(B28-B27)</f>
        <v>784.8</v>
      </c>
      <c r="D28" s="124">
        <v>31.748</v>
      </c>
      <c r="E28" s="1">
        <f>E5*(D28-D27)</f>
        <v>2412.0000000000064</v>
      </c>
      <c r="F28" s="124">
        <v>59.814</v>
      </c>
      <c r="G28" s="1">
        <f>G5*(F28-F27)</f>
        <v>1848.0000000000075</v>
      </c>
      <c r="H28" s="124">
        <v>11.495</v>
      </c>
      <c r="I28" s="1">
        <f>I5*(H28-H27)</f>
        <v>1313.9999999999943</v>
      </c>
      <c r="J28" s="124">
        <v>39.64</v>
      </c>
      <c r="K28" s="1">
        <f>K5*(J28-J27)</f>
        <v>727.1999999999935</v>
      </c>
      <c r="L28" s="124">
        <v>52.515</v>
      </c>
      <c r="M28" s="1">
        <f>M5*(L28-L27)</f>
        <v>1033.1999999999966</v>
      </c>
      <c r="N28" s="124">
        <v>16.362</v>
      </c>
      <c r="O28" s="1">
        <f>O5*(N28-N27)</f>
        <v>981.5999999999974</v>
      </c>
      <c r="P28" s="36">
        <v>23.522</v>
      </c>
      <c r="Q28" s="7">
        <f>Q5*(P28-P27)</f>
        <v>177.59999999999962</v>
      </c>
      <c r="R28" s="32">
        <v>2.929</v>
      </c>
      <c r="S28" s="1">
        <f>S5*(R28-R27)</f>
        <v>9.600000000000009</v>
      </c>
      <c r="T28" s="32"/>
      <c r="U28" s="1"/>
      <c r="V28" s="32">
        <v>3.525</v>
      </c>
      <c r="W28" s="1">
        <f>W5*(V28-V27)</f>
        <v>307.79999999999967</v>
      </c>
      <c r="X28" s="32">
        <v>4.281</v>
      </c>
      <c r="Y28" s="1">
        <f>Y5*(X28-X27)</f>
        <v>19.200000000000017</v>
      </c>
      <c r="Z28" s="32">
        <v>3.16</v>
      </c>
      <c r="AA28" s="1">
        <f>AA5*(Z28-Z27)</f>
        <v>18.000000000000416</v>
      </c>
      <c r="AB28" s="32"/>
      <c r="AC28" s="1">
        <f>AC5*(AB28-AB27)</f>
        <v>0</v>
      </c>
      <c r="AD28" s="32">
        <v>3.56</v>
      </c>
      <c r="AE28" s="1">
        <f>AE5*(AD28-AD27)</f>
        <v>150.00000000000014</v>
      </c>
      <c r="AF28" s="32"/>
      <c r="AG28" s="1">
        <f>AG5*(AF28-AF27)</f>
        <v>0</v>
      </c>
      <c r="AH28" s="1">
        <f t="shared" si="0"/>
        <v>9782.999999999996</v>
      </c>
    </row>
    <row r="29" spans="1:34" ht="13.5" thickBot="1">
      <c r="A29" s="1">
        <v>22</v>
      </c>
      <c r="B29" s="124">
        <v>6.406</v>
      </c>
      <c r="C29" s="1">
        <f>C5*(B29-B28)</f>
        <v>535.1999999999997</v>
      </c>
      <c r="D29" s="124">
        <v>32.242</v>
      </c>
      <c r="E29" s="1">
        <f>E5*(D29-D28)</f>
        <v>1778.3999999999864</v>
      </c>
      <c r="F29" s="124">
        <v>60.391</v>
      </c>
      <c r="G29" s="1">
        <f>G5*(F29-F28)</f>
        <v>1384.7999999999956</v>
      </c>
      <c r="H29" s="124">
        <v>11.771</v>
      </c>
      <c r="I29" s="1">
        <f>I5*(H29-H28)</f>
        <v>993.6000000000057</v>
      </c>
      <c r="J29" s="124">
        <v>39.836</v>
      </c>
      <c r="K29" s="1">
        <f>K5*(J29-J28)</f>
        <v>470.3999999999951</v>
      </c>
      <c r="L29" s="124">
        <v>52.728</v>
      </c>
      <c r="M29" s="1">
        <f>M5*(L29-L28)</f>
        <v>766.8000000000035</v>
      </c>
      <c r="N29" s="124">
        <v>16.67</v>
      </c>
      <c r="O29" s="1">
        <f>O5*(N29-N28)</f>
        <v>739.2000000000081</v>
      </c>
      <c r="P29" s="32">
        <v>23.639</v>
      </c>
      <c r="Q29" s="1">
        <f>Q5*(P29-P28)</f>
        <v>140.40000000000106</v>
      </c>
      <c r="R29" s="32">
        <v>2.938</v>
      </c>
      <c r="S29" s="1">
        <f>S5*(R29-R28)</f>
        <v>10.80000000000041</v>
      </c>
      <c r="T29" s="32"/>
      <c r="U29" s="1"/>
      <c r="V29" s="32">
        <v>3.608</v>
      </c>
      <c r="W29" s="1">
        <f>W5*(V29-V28)</f>
        <v>149.40000000000032</v>
      </c>
      <c r="X29" s="32">
        <v>4.301</v>
      </c>
      <c r="Y29" s="1">
        <f>Y5*(X29-X28)</f>
        <v>24.000000000000554</v>
      </c>
      <c r="Z29" s="32">
        <v>3.18</v>
      </c>
      <c r="AA29" s="1">
        <f>AA5*(Z29-Z28)</f>
        <v>36.00000000000003</v>
      </c>
      <c r="AB29" s="32"/>
      <c r="AC29" s="1">
        <f>AC5*(AB29-AB28)</f>
        <v>0</v>
      </c>
      <c r="AD29" s="32">
        <v>3.67</v>
      </c>
      <c r="AE29" s="1">
        <f>AE5*(AD29-AD28)</f>
        <v>274.9999999999997</v>
      </c>
      <c r="AF29" s="32"/>
      <c r="AG29" s="1">
        <f>AG5*(AF29-AF28)</f>
        <v>0</v>
      </c>
      <c r="AH29" s="1">
        <f t="shared" si="0"/>
        <v>7303.999999999997</v>
      </c>
    </row>
    <row r="30" spans="1:34" ht="13.5" thickBot="1">
      <c r="A30" s="1">
        <v>23</v>
      </c>
      <c r="B30" s="124">
        <v>6.666</v>
      </c>
      <c r="C30" s="1">
        <f>C5*(B30-B29)</f>
        <v>624.0000000000016</v>
      </c>
      <c r="D30" s="124">
        <v>32.831</v>
      </c>
      <c r="E30" s="1">
        <f>E5*(D30-D29)</f>
        <v>2120.4000000000206</v>
      </c>
      <c r="F30" s="125">
        <v>60.986</v>
      </c>
      <c r="G30" s="1">
        <f>G5*(F30-F29)</f>
        <v>1427.9999999999973</v>
      </c>
      <c r="H30" s="124">
        <v>12.084</v>
      </c>
      <c r="I30" s="1">
        <f>I5*(H30-H29)</f>
        <v>1126.7999999999959</v>
      </c>
      <c r="J30" s="124">
        <v>40.082</v>
      </c>
      <c r="K30" s="1">
        <f>K5*(J30-J29)</f>
        <v>590.4000000000053</v>
      </c>
      <c r="L30" s="124">
        <v>52.963</v>
      </c>
      <c r="M30" s="1">
        <f>M5*(L30-L29)</f>
        <v>845.999999999998</v>
      </c>
      <c r="N30" s="124">
        <v>17.051</v>
      </c>
      <c r="O30" s="1">
        <f>O5*(N30-N29)</f>
        <v>914.399999999992</v>
      </c>
      <c r="P30" s="31">
        <v>23.76</v>
      </c>
      <c r="Q30" s="6">
        <f>Q5*(P30-P29)</f>
        <v>145.20000000000266</v>
      </c>
      <c r="R30" s="32">
        <v>2.947</v>
      </c>
      <c r="S30" s="1">
        <f>S5*(R30-R29)</f>
        <v>10.799999999999876</v>
      </c>
      <c r="T30" s="33"/>
      <c r="U30" s="1"/>
      <c r="V30" s="34">
        <v>3.838</v>
      </c>
      <c r="W30" s="1">
        <f>W5*(V30-V29)</f>
        <v>413.99999999999994</v>
      </c>
      <c r="X30" s="32">
        <v>4.318</v>
      </c>
      <c r="Y30" s="1">
        <f>Y5*(X30-X29)</f>
        <v>20.399999999999352</v>
      </c>
      <c r="Z30" s="32">
        <v>3.19</v>
      </c>
      <c r="AA30" s="1">
        <f>AA5*(Z30-Z29)</f>
        <v>17.999999999999616</v>
      </c>
      <c r="AB30" s="32"/>
      <c r="AC30" s="1">
        <f>AC5*(AB30-AB29)</f>
        <v>0</v>
      </c>
      <c r="AD30" s="32">
        <v>3.79</v>
      </c>
      <c r="AE30" s="1">
        <f>AE5*(AD30-AD29)</f>
        <v>300.0000000000003</v>
      </c>
      <c r="AF30" s="32"/>
      <c r="AG30" s="1">
        <f>AG5*(AF30-AF29)</f>
        <v>0</v>
      </c>
      <c r="AH30" s="1">
        <f t="shared" si="0"/>
        <v>8558.400000000012</v>
      </c>
    </row>
    <row r="31" spans="1:34" ht="13.5" thickBot="1">
      <c r="A31" s="1">
        <v>24</v>
      </c>
      <c r="B31" s="124">
        <v>6.81</v>
      </c>
      <c r="C31" s="1">
        <f>C5*(B31-B30)</f>
        <v>345.5999999999982</v>
      </c>
      <c r="D31" s="124">
        <v>33.168</v>
      </c>
      <c r="E31" s="4">
        <f>E5*(D31-D30)</f>
        <v>1213.1999999999862</v>
      </c>
      <c r="F31" s="124">
        <v>61.317</v>
      </c>
      <c r="G31" s="3">
        <f>G5*(F31-F30)</f>
        <v>794.4000000000074</v>
      </c>
      <c r="H31" s="124">
        <v>12.366</v>
      </c>
      <c r="I31" s="1">
        <f>I5*(H31-H30)</f>
        <v>1015.2</v>
      </c>
      <c r="J31" s="124">
        <v>40.237</v>
      </c>
      <c r="K31" s="1">
        <f>K5*(J31-J30)</f>
        <v>372.00000000000273</v>
      </c>
      <c r="L31" s="124">
        <v>53.106</v>
      </c>
      <c r="M31" s="1">
        <f>M5*(L31-L30)</f>
        <v>514.8000000000025</v>
      </c>
      <c r="N31" s="124">
        <v>17.276</v>
      </c>
      <c r="O31" s="1">
        <f>O5*(N31-N30)</f>
        <v>540.0000000000034</v>
      </c>
      <c r="P31" s="31">
        <v>23.837</v>
      </c>
      <c r="Q31" s="6">
        <f>Q5*(P31-P30)</f>
        <v>92.39999999999782</v>
      </c>
      <c r="R31" s="32">
        <v>2.956</v>
      </c>
      <c r="S31" s="1">
        <f>S5*(R31-R30)</f>
        <v>10.799999999999876</v>
      </c>
      <c r="T31" s="32"/>
      <c r="U31" s="4"/>
      <c r="V31" s="32">
        <v>3.978</v>
      </c>
      <c r="W31" s="3">
        <f>W5*(V31-V30)</f>
        <v>252.00000000000023</v>
      </c>
      <c r="X31" s="32">
        <v>4.332</v>
      </c>
      <c r="Y31" s="1">
        <f>Y5*(X31-X30)</f>
        <v>16.80000000000028</v>
      </c>
      <c r="Z31" s="32">
        <v>3.2</v>
      </c>
      <c r="AA31" s="1">
        <f>AA5*(Z31-Z30)</f>
        <v>18.000000000000416</v>
      </c>
      <c r="AB31" s="32"/>
      <c r="AC31" s="1">
        <f>AC5*(AB31-AB30)</f>
        <v>0</v>
      </c>
      <c r="AD31" s="32">
        <v>3.97</v>
      </c>
      <c r="AE31" s="1">
        <f>AE5*(AD31-AD30)</f>
        <v>450.0000000000004</v>
      </c>
      <c r="AF31" s="32"/>
      <c r="AG31" s="1">
        <f>AG5*(AF31-AF30)</f>
        <v>0</v>
      </c>
      <c r="AH31" s="1">
        <f t="shared" si="0"/>
        <v>5635.199999999999</v>
      </c>
    </row>
    <row r="32" spans="1:34" ht="13.5" thickBot="1">
      <c r="A32" s="1">
        <v>1</v>
      </c>
      <c r="B32" s="124">
        <v>6.988</v>
      </c>
      <c r="C32" s="1">
        <f>C5*(B32-B31)</f>
        <v>427.200000000002</v>
      </c>
      <c r="D32" s="124">
        <v>33.555</v>
      </c>
      <c r="E32" s="1">
        <f>E5*(D32-D31)</f>
        <v>1393.2000000000016</v>
      </c>
      <c r="F32" s="126">
        <v>61.707</v>
      </c>
      <c r="G32" s="1">
        <f>G5*(F32-F31)</f>
        <v>936.0000000000014</v>
      </c>
      <c r="H32" s="124">
        <v>12.479</v>
      </c>
      <c r="I32" s="1">
        <f>I5*(H32-H31)</f>
        <v>406.79999999999836</v>
      </c>
      <c r="J32" s="124">
        <v>40.411</v>
      </c>
      <c r="K32" s="1">
        <f>K5*(J32-J31)</f>
        <v>417.5999999999988</v>
      </c>
      <c r="L32" s="124">
        <v>53.279</v>
      </c>
      <c r="M32" s="1">
        <f>M5*(L32-L31)</f>
        <v>622.8000000000065</v>
      </c>
      <c r="N32" s="124">
        <v>17.557</v>
      </c>
      <c r="O32" s="1">
        <f>O5*(N32-N31)</f>
        <v>674.3999999999971</v>
      </c>
      <c r="P32" s="31">
        <v>23.95</v>
      </c>
      <c r="Q32" s="6">
        <f>Q5*(P32-P31)</f>
        <v>135.59999999999945</v>
      </c>
      <c r="R32" s="32">
        <v>2.963</v>
      </c>
      <c r="S32" s="1">
        <f>S5*(R32-R31)</f>
        <v>8.40000000000014</v>
      </c>
      <c r="T32" s="32"/>
      <c r="U32" s="1"/>
      <c r="V32" s="31">
        <v>4.11</v>
      </c>
      <c r="W32" s="1">
        <f>W5*(V32-V31)</f>
        <v>237.60000000000022</v>
      </c>
      <c r="X32" s="32">
        <v>4.354</v>
      </c>
      <c r="Y32" s="1">
        <f>Y5*(X32-X31)</f>
        <v>26.40000000000029</v>
      </c>
      <c r="Z32" s="32">
        <v>3.21</v>
      </c>
      <c r="AA32" s="1">
        <f>AA5*(Z32-Z31)</f>
        <v>17.999999999999616</v>
      </c>
      <c r="AB32" s="32"/>
      <c r="AC32" s="1">
        <f>AC5*(AB32-AB31)</f>
        <v>0</v>
      </c>
      <c r="AD32" s="32">
        <v>4.03</v>
      </c>
      <c r="AE32" s="1">
        <f>AE5*(AD32-AD31)</f>
        <v>150.00000000000014</v>
      </c>
      <c r="AF32" s="32"/>
      <c r="AG32" s="1">
        <f>AG5*(AF32-AF31)</f>
        <v>0</v>
      </c>
      <c r="AH32" s="1">
        <f t="shared" si="0"/>
        <v>5454.000000000006</v>
      </c>
    </row>
    <row r="33" spans="1:34" ht="13.5" thickBot="1">
      <c r="A33" s="1">
        <v>2</v>
      </c>
      <c r="B33" s="124">
        <v>7.135</v>
      </c>
      <c r="C33" s="1">
        <f>C5*(B33-B32)</f>
        <v>352.7999999999985</v>
      </c>
      <c r="D33" s="124">
        <v>33.868</v>
      </c>
      <c r="E33" s="1">
        <f>E5*(D33-D32)</f>
        <v>1126.8000000000086</v>
      </c>
      <c r="F33" s="124">
        <v>61.994</v>
      </c>
      <c r="G33" s="1">
        <f>G5*(F33-F32)</f>
        <v>688.7999999999977</v>
      </c>
      <c r="H33" s="124">
        <v>12.647</v>
      </c>
      <c r="I33" s="1">
        <f>I5*(H33-H32)</f>
        <v>604.8000000000037</v>
      </c>
      <c r="J33" s="124">
        <v>40.542</v>
      </c>
      <c r="K33" s="1">
        <f>K5*(J33-J32)</f>
        <v>314.40000000000055</v>
      </c>
      <c r="L33" s="124">
        <v>53.425</v>
      </c>
      <c r="M33" s="1">
        <f>M5*(L33-L32)</f>
        <v>525.5999999999773</v>
      </c>
      <c r="N33" s="127">
        <v>17.79</v>
      </c>
      <c r="O33" s="1">
        <f>O5*(N33-N32)</f>
        <v>559.2000000000013</v>
      </c>
      <c r="P33" s="32">
        <v>24.045</v>
      </c>
      <c r="Q33" s="1">
        <f>Q5*(P33-P32)</f>
        <v>114.0000000000029</v>
      </c>
      <c r="R33" s="32">
        <v>2.973</v>
      </c>
      <c r="S33" s="1">
        <f>S5*(R33-R32)</f>
        <v>11.999999999999744</v>
      </c>
      <c r="T33" s="32"/>
      <c r="U33" s="1"/>
      <c r="V33" s="32">
        <v>4.231</v>
      </c>
      <c r="W33" s="1">
        <f>W5*(V33-V32)</f>
        <v>217.7999999999992</v>
      </c>
      <c r="X33" s="32">
        <v>4.368</v>
      </c>
      <c r="Y33" s="1">
        <f>Y5*(X33-X32)</f>
        <v>16.80000000000028</v>
      </c>
      <c r="Z33" s="32">
        <v>3.22</v>
      </c>
      <c r="AA33" s="1">
        <f>AA5*(Z33-Z32)</f>
        <v>18.000000000000416</v>
      </c>
      <c r="AB33" s="32"/>
      <c r="AC33" s="1">
        <f>AC5*(AB33-AB32)</f>
        <v>0</v>
      </c>
      <c r="AD33" s="35">
        <v>4.13</v>
      </c>
      <c r="AE33" s="1">
        <f>AE5*(AD33-AD32)</f>
        <v>249.99999999999912</v>
      </c>
      <c r="AF33" s="35"/>
      <c r="AG33" s="1">
        <f>AG5*(AF33-AF32)</f>
        <v>0</v>
      </c>
      <c r="AH33" s="1">
        <f t="shared" si="0"/>
        <v>4800.999999999989</v>
      </c>
    </row>
    <row r="34" spans="1:34" ht="13.5" thickBot="1">
      <c r="A34" s="2"/>
      <c r="B34" s="2"/>
      <c r="C34" s="2"/>
      <c r="D34" s="2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AH34" s="1">
        <f>SUM(AH10:AH33)</f>
        <v>171235.60000000003</v>
      </c>
    </row>
    <row r="35" spans="3:5" ht="12.75">
      <c r="C35" s="2"/>
      <c r="E35" s="2"/>
    </row>
    <row r="37" spans="15:17" ht="12.75">
      <c r="O37" s="2"/>
      <c r="Q37" s="2"/>
    </row>
    <row r="40" ht="12.75">
      <c r="R40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W43"/>
  <sheetViews>
    <sheetView zoomScaleSheetLayoutView="50" zoomScalePageLayoutView="0" workbookViewId="0" topLeftCell="P1">
      <selection activeCell="AT17" sqref="AT17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3.00390625" style="0" customWidth="1"/>
    <col min="4" max="4" width="10.375" style="0" customWidth="1"/>
    <col min="5" max="5" width="10.125" style="0" customWidth="1"/>
    <col min="6" max="6" width="10.875" style="0" customWidth="1"/>
    <col min="7" max="8" width="10.75390625" style="0" customWidth="1"/>
    <col min="9" max="9" width="10.00390625" style="0" customWidth="1"/>
    <col min="10" max="10" width="10.75390625" style="0" customWidth="1"/>
    <col min="11" max="11" width="8.8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10.0039062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8.87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8.875" style="0" customWidth="1"/>
    <col min="38" max="39" width="9.75390625" style="0" customWidth="1"/>
    <col min="40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0</v>
      </c>
    </row>
    <row r="2" spans="2:45" ht="12.75">
      <c r="B2" s="18" t="s">
        <v>76</v>
      </c>
      <c r="C2" s="30">
        <f>'Сч-ТЭЦ'!C2</f>
        <v>42725</v>
      </c>
      <c r="AH2" s="2"/>
      <c r="AI2" s="2"/>
      <c r="AJ2" s="2"/>
      <c r="AK2" s="2"/>
      <c r="AL2" s="22"/>
      <c r="AM2" s="22"/>
      <c r="AN2" s="22"/>
      <c r="AO2" s="22"/>
      <c r="AP2" s="22"/>
      <c r="AQ2" s="20"/>
      <c r="AR2" s="20"/>
      <c r="AS2" s="20"/>
    </row>
    <row r="3" spans="34:46" ht="13.5" thickBot="1">
      <c r="AH3" s="129"/>
      <c r="AI3" s="129"/>
      <c r="AJ3" s="129"/>
      <c r="AK3" s="129"/>
      <c r="AL3" s="129"/>
      <c r="AM3" s="137" t="s">
        <v>100</v>
      </c>
      <c r="AN3" s="137" t="s">
        <v>101</v>
      </c>
      <c r="AO3" s="137" t="s">
        <v>102</v>
      </c>
      <c r="AP3" s="129"/>
      <c r="AT3" s="2"/>
    </row>
    <row r="4" spans="1:42" ht="13.5" thickBot="1">
      <c r="A4" s="5"/>
      <c r="B4" s="4" t="s">
        <v>89</v>
      </c>
      <c r="C4" s="11"/>
      <c r="D4" s="8"/>
      <c r="E4" s="27">
        <v>33000</v>
      </c>
      <c r="F4" s="4" t="s">
        <v>90</v>
      </c>
      <c r="G4" s="11"/>
      <c r="H4" s="8"/>
      <c r="I4" s="27">
        <v>33000</v>
      </c>
      <c r="J4" s="4"/>
      <c r="K4" s="8" t="s">
        <v>69</v>
      </c>
      <c r="L4" s="8" t="s">
        <v>94</v>
      </c>
      <c r="M4" s="8" t="s">
        <v>95</v>
      </c>
      <c r="N4" s="8" t="s">
        <v>6</v>
      </c>
      <c r="O4" s="8"/>
      <c r="P4" s="8">
        <v>33000</v>
      </c>
      <c r="Q4" s="3"/>
      <c r="R4" s="4"/>
      <c r="S4" s="8" t="s">
        <v>69</v>
      </c>
      <c r="T4" s="8" t="s">
        <v>96</v>
      </c>
      <c r="U4" s="8" t="s">
        <v>97</v>
      </c>
      <c r="V4" s="8" t="s">
        <v>6</v>
      </c>
      <c r="W4" s="8"/>
      <c r="X4" s="8">
        <v>33000</v>
      </c>
      <c r="Y4" s="3"/>
      <c r="Z4" s="4" t="s">
        <v>10</v>
      </c>
      <c r="AA4" s="8"/>
      <c r="AB4" s="8"/>
      <c r="AC4" s="3">
        <v>33000</v>
      </c>
      <c r="AD4" s="4" t="s">
        <v>12</v>
      </c>
      <c r="AE4" s="8"/>
      <c r="AF4" s="8"/>
      <c r="AG4" s="8">
        <v>33000</v>
      </c>
      <c r="AH4" s="128" t="s">
        <v>22</v>
      </c>
      <c r="AI4" s="129" t="s">
        <v>22</v>
      </c>
      <c r="AJ4" s="129" t="s">
        <v>18</v>
      </c>
      <c r="AK4" s="129" t="s">
        <v>18</v>
      </c>
      <c r="AL4" s="129" t="s">
        <v>20</v>
      </c>
      <c r="AM4" s="129" t="s">
        <v>22</v>
      </c>
      <c r="AN4" s="129" t="s">
        <v>26</v>
      </c>
      <c r="AO4" s="138" t="s">
        <v>26</v>
      </c>
      <c r="AP4" s="129"/>
    </row>
    <row r="5" spans="1:42" ht="13.5" thickBot="1">
      <c r="A5" s="21" t="s">
        <v>1</v>
      </c>
      <c r="B5" s="4" t="s">
        <v>2</v>
      </c>
      <c r="C5" s="3"/>
      <c r="D5" s="4" t="s">
        <v>11</v>
      </c>
      <c r="E5" s="3"/>
      <c r="F5" s="4" t="s">
        <v>2</v>
      </c>
      <c r="G5" s="3"/>
      <c r="H5" s="4" t="s">
        <v>11</v>
      </c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 t="s">
        <v>7</v>
      </c>
      <c r="AA5" s="3"/>
      <c r="AB5" s="4" t="s">
        <v>11</v>
      </c>
      <c r="AC5" s="3"/>
      <c r="AD5" s="4" t="s">
        <v>7</v>
      </c>
      <c r="AE5" s="3"/>
      <c r="AF5" s="4" t="s">
        <v>11</v>
      </c>
      <c r="AG5" s="8"/>
      <c r="AH5" s="128" t="s">
        <v>15</v>
      </c>
      <c r="AI5" s="129" t="s">
        <v>17</v>
      </c>
      <c r="AJ5" s="129" t="s">
        <v>19</v>
      </c>
      <c r="AK5" s="129"/>
      <c r="AL5" s="129" t="s">
        <v>21</v>
      </c>
      <c r="AM5" s="129" t="s">
        <v>25</v>
      </c>
      <c r="AN5" s="129" t="s">
        <v>27</v>
      </c>
      <c r="AO5" s="138" t="s">
        <v>27</v>
      </c>
      <c r="AP5" s="129"/>
    </row>
    <row r="6" spans="1:42" ht="12.75">
      <c r="A6" s="7"/>
      <c r="B6" s="7" t="s">
        <v>3</v>
      </c>
      <c r="C6" s="2" t="s">
        <v>88</v>
      </c>
      <c r="D6" s="7" t="s">
        <v>3</v>
      </c>
      <c r="E6" s="13" t="s">
        <v>91</v>
      </c>
      <c r="F6" s="7" t="s">
        <v>3</v>
      </c>
      <c r="G6" s="2" t="s">
        <v>88</v>
      </c>
      <c r="H6" s="7" t="s">
        <v>3</v>
      </c>
      <c r="I6" s="13" t="s">
        <v>91</v>
      </c>
      <c r="J6" s="7" t="s">
        <v>3</v>
      </c>
      <c r="K6" s="2" t="s">
        <v>88</v>
      </c>
      <c r="L6" s="7" t="s">
        <v>3</v>
      </c>
      <c r="M6" s="2" t="s">
        <v>92</v>
      </c>
      <c r="N6" s="7" t="s">
        <v>3</v>
      </c>
      <c r="O6" s="13" t="s">
        <v>91</v>
      </c>
      <c r="P6" s="7" t="s">
        <v>3</v>
      </c>
      <c r="Q6" s="13" t="s">
        <v>93</v>
      </c>
      <c r="R6" s="7" t="s">
        <v>3</v>
      </c>
      <c r="S6" s="2" t="s">
        <v>88</v>
      </c>
      <c r="T6" s="7" t="s">
        <v>3</v>
      </c>
      <c r="U6" s="2" t="s">
        <v>92</v>
      </c>
      <c r="V6" s="7" t="s">
        <v>3</v>
      </c>
      <c r="W6" s="13" t="s">
        <v>91</v>
      </c>
      <c r="X6" s="7" t="s">
        <v>3</v>
      </c>
      <c r="Y6" s="13" t="s">
        <v>93</v>
      </c>
      <c r="Z6" s="7" t="s">
        <v>3</v>
      </c>
      <c r="AA6" s="2" t="s">
        <v>88</v>
      </c>
      <c r="AB6" s="7" t="s">
        <v>3</v>
      </c>
      <c r="AC6" s="13" t="s">
        <v>91</v>
      </c>
      <c r="AD6" s="7" t="s">
        <v>3</v>
      </c>
      <c r="AE6" s="2" t="s">
        <v>88</v>
      </c>
      <c r="AF6" s="7" t="s">
        <v>3</v>
      </c>
      <c r="AG6" s="2" t="s">
        <v>91</v>
      </c>
      <c r="AH6" s="128" t="s">
        <v>16</v>
      </c>
      <c r="AI6" s="129" t="s">
        <v>16</v>
      </c>
      <c r="AJ6" s="129" t="s">
        <v>4</v>
      </c>
      <c r="AK6" s="129" t="s">
        <v>5</v>
      </c>
      <c r="AL6" s="129" t="s">
        <v>4</v>
      </c>
      <c r="AM6" s="129" t="s">
        <v>23</v>
      </c>
      <c r="AN6" s="129" t="s">
        <v>28</v>
      </c>
      <c r="AO6" s="138" t="s">
        <v>13</v>
      </c>
      <c r="AP6" s="129"/>
    </row>
    <row r="7" spans="1:42" ht="13.5" thickBot="1">
      <c r="A7" s="6"/>
      <c r="B7" s="6"/>
      <c r="C7" s="2"/>
      <c r="D7" s="6"/>
      <c r="E7" s="13"/>
      <c r="F7" s="6"/>
      <c r="G7" s="2"/>
      <c r="H7" s="6"/>
      <c r="I7" s="13"/>
      <c r="J7" s="6"/>
      <c r="K7" s="2"/>
      <c r="L7" s="6"/>
      <c r="M7" s="2"/>
      <c r="N7" s="6"/>
      <c r="O7" s="13"/>
      <c r="P7" s="6"/>
      <c r="Q7" s="13"/>
      <c r="R7" s="6"/>
      <c r="S7" s="2"/>
      <c r="T7" s="6"/>
      <c r="U7" s="2"/>
      <c r="V7" s="6"/>
      <c r="W7" s="13"/>
      <c r="X7" s="6"/>
      <c r="Y7" s="13"/>
      <c r="Z7" s="6"/>
      <c r="AA7" s="2"/>
      <c r="AB7" s="6"/>
      <c r="AC7" s="13"/>
      <c r="AD7" s="6"/>
      <c r="AE7" s="2"/>
      <c r="AF7" s="6"/>
      <c r="AG7" s="2"/>
      <c r="AH7" s="128" t="s">
        <v>14</v>
      </c>
      <c r="AI7" s="129" t="s">
        <v>14</v>
      </c>
      <c r="AJ7" s="129"/>
      <c r="AK7" s="129"/>
      <c r="AL7" s="129"/>
      <c r="AM7" s="129" t="s">
        <v>24</v>
      </c>
      <c r="AN7" s="129" t="s">
        <v>13</v>
      </c>
      <c r="AO7" s="138" t="s">
        <v>18</v>
      </c>
      <c r="AP7" s="129"/>
    </row>
    <row r="8" spans="1:49" ht="12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28">
        <v>33</v>
      </c>
      <c r="AH8" s="139">
        <v>34</v>
      </c>
      <c r="AI8" s="140">
        <v>35</v>
      </c>
      <c r="AJ8" s="140">
        <v>36</v>
      </c>
      <c r="AK8" s="140">
        <v>37</v>
      </c>
      <c r="AL8" s="140">
        <v>38</v>
      </c>
      <c r="AM8" s="140">
        <v>39</v>
      </c>
      <c r="AN8" s="140">
        <v>40</v>
      </c>
      <c r="AO8" s="140">
        <v>41</v>
      </c>
      <c r="AP8" s="129"/>
      <c r="AU8" s="2"/>
      <c r="AV8" s="2"/>
      <c r="AW8" s="2"/>
    </row>
    <row r="9" spans="1:42" ht="15" customHeight="1" thickBot="1">
      <c r="A9" s="1">
        <v>0</v>
      </c>
      <c r="B9" s="124">
        <v>48.451</v>
      </c>
      <c r="C9" s="1"/>
      <c r="D9" s="124">
        <v>75.584</v>
      </c>
      <c r="E9" s="1"/>
      <c r="F9" s="124">
        <v>1.597</v>
      </c>
      <c r="G9" s="1"/>
      <c r="H9" s="124">
        <v>2.102</v>
      </c>
      <c r="I9" s="1"/>
      <c r="J9" s="124">
        <v>9.27</v>
      </c>
      <c r="K9" s="1"/>
      <c r="L9" s="124">
        <v>9.555</v>
      </c>
      <c r="M9" s="1"/>
      <c r="N9" s="120"/>
      <c r="O9" s="1"/>
      <c r="P9" s="124">
        <v>7.393</v>
      </c>
      <c r="Q9" s="1"/>
      <c r="R9" s="32"/>
      <c r="S9" s="1"/>
      <c r="T9" s="124">
        <v>30.687</v>
      </c>
      <c r="U9" s="1"/>
      <c r="V9" s="124">
        <v>4.245</v>
      </c>
      <c r="W9" s="1"/>
      <c r="X9" s="32"/>
      <c r="Y9" s="1"/>
      <c r="Z9" s="124">
        <v>87.539</v>
      </c>
      <c r="AA9" s="1"/>
      <c r="AB9" s="124">
        <v>1.57</v>
      </c>
      <c r="AC9" s="1"/>
      <c r="AD9" s="124">
        <v>64.792</v>
      </c>
      <c r="AE9" s="1"/>
      <c r="AF9" s="124">
        <v>18.862</v>
      </c>
      <c r="AG9" s="4"/>
      <c r="AH9" s="128"/>
      <c r="AI9" s="129"/>
      <c r="AJ9" s="129"/>
      <c r="AK9" s="129"/>
      <c r="AL9" s="129"/>
      <c r="AM9" s="129"/>
      <c r="AN9" s="129"/>
      <c r="AO9" s="129"/>
      <c r="AP9" s="129"/>
    </row>
    <row r="10" spans="1:43" ht="15" customHeight="1" thickBot="1">
      <c r="A10" s="1">
        <v>1</v>
      </c>
      <c r="B10" s="124">
        <v>48.67</v>
      </c>
      <c r="C10" s="19">
        <f aca="true" t="shared" si="0" ref="C10:C16">33000*(B10-B9)</f>
        <v>7227.000000000039</v>
      </c>
      <c r="D10" s="124">
        <v>75.684</v>
      </c>
      <c r="E10" s="19">
        <f aca="true" t="shared" si="1" ref="E10:E16">33000*(D10-D9)</f>
        <v>3299.9999999998126</v>
      </c>
      <c r="F10" s="124">
        <v>1.788</v>
      </c>
      <c r="G10" s="19">
        <f aca="true" t="shared" si="2" ref="G10:G16">33000*(F10-F9)</f>
        <v>6303.000000000002</v>
      </c>
      <c r="H10" s="124">
        <v>2.138</v>
      </c>
      <c r="I10" s="19">
        <f aca="true" t="shared" si="3" ref="I10:I16">33000*(H10-H9)</f>
        <v>1188.0000000000011</v>
      </c>
      <c r="J10" s="124">
        <v>9.274</v>
      </c>
      <c r="K10" s="1">
        <f aca="true" t="shared" si="4" ref="K10:K35">33000*(J10-J9)</f>
        <v>131.99999999998545</v>
      </c>
      <c r="L10" s="124">
        <v>9.555</v>
      </c>
      <c r="M10" s="1">
        <f aca="true" t="shared" si="5" ref="M10:M35">33000*(L10-L9)</f>
        <v>0</v>
      </c>
      <c r="N10" s="32"/>
      <c r="O10" s="1">
        <f aca="true" t="shared" si="6" ref="O10:O35">33000*(N10-N9)</f>
        <v>0</v>
      </c>
      <c r="P10" s="124">
        <v>7.397</v>
      </c>
      <c r="Q10" s="1">
        <f aca="true" t="shared" si="7" ref="Q10:Q35">33000*(P10-P9)</f>
        <v>132.00000000001478</v>
      </c>
      <c r="R10" s="32"/>
      <c r="S10" s="1">
        <f aca="true" t="shared" si="8" ref="S10:S35">33000*(R10-R9)</f>
        <v>0</v>
      </c>
      <c r="T10" s="124">
        <v>30.724</v>
      </c>
      <c r="U10" s="1">
        <f aca="true" t="shared" si="9" ref="U10:U35">33000*(T10-T9)</f>
        <v>1220.9999999999682</v>
      </c>
      <c r="V10" s="124">
        <v>4.272</v>
      </c>
      <c r="W10" s="1">
        <f aca="true" t="shared" si="10" ref="W10:W35">33000*(V10-V9)</f>
        <v>891.0000000000044</v>
      </c>
      <c r="X10" s="32"/>
      <c r="Y10" s="1">
        <f aca="true" t="shared" si="11" ref="Y10:Y35">33000*(X10-X9)</f>
        <v>0</v>
      </c>
      <c r="Z10" s="124">
        <v>88.242</v>
      </c>
      <c r="AA10" s="19">
        <f aca="true" t="shared" si="12" ref="AA10:AA16">33000*(Z10-Z9)</f>
        <v>23199.0000000001</v>
      </c>
      <c r="AB10" s="124">
        <v>1.906</v>
      </c>
      <c r="AC10" s="19">
        <f aca="true" t="shared" si="13" ref="AC10:AC16">33000*(AB10-AB9)</f>
        <v>11087.999999999995</v>
      </c>
      <c r="AD10" s="124">
        <v>65.353</v>
      </c>
      <c r="AE10" s="19">
        <f aca="true" t="shared" si="14" ref="AE10:AE16">33000*(AD10-AD9)</f>
        <v>18512.999999999764</v>
      </c>
      <c r="AF10" s="124">
        <v>19.163</v>
      </c>
      <c r="AG10" s="29">
        <f aca="true" t="shared" si="15" ref="AG10:AG16">33000*(AF10-AF9)</f>
        <v>9933.000000000064</v>
      </c>
      <c r="AH10" s="141">
        <f>C10+G10+K10-M10+S10-U10+AA10+AE10</f>
        <v>54152.99999999993</v>
      </c>
      <c r="AI10" s="142">
        <f aca="true" t="shared" si="16" ref="AI10:AI36">E10+I10+O10-Q10+W10-Y10+AC10+AG10</f>
        <v>26267.99999999986</v>
      </c>
      <c r="AJ10" s="142">
        <f>('ГПП-ТЭЦфид.связи'!AH10)*(-1)</f>
        <v>-9936.000000000065</v>
      </c>
      <c r="AK10" s="142">
        <f>('ГПП-ТЭЦфид.связи'!AI10)*(-1)</f>
        <v>-8231.999999999949</v>
      </c>
      <c r="AL10" s="129">
        <f>'Стор итог'!AH8</f>
        <v>5164.2</v>
      </c>
      <c r="AM10" s="129">
        <f aca="true" t="shared" si="17" ref="AM10:AM36">AH10-AL10</f>
        <v>48988.79999999993</v>
      </c>
      <c r="AN10" s="129">
        <f aca="true" t="shared" si="18" ref="AN10:AN36">AJ10+AM10</f>
        <v>39052.799999999865</v>
      </c>
      <c r="AO10" s="129">
        <f aca="true" t="shared" si="19" ref="AO10:AO36">AL10+AN10</f>
        <v>44216.99999999986</v>
      </c>
      <c r="AP10" s="129"/>
      <c r="AQ10" s="2"/>
    </row>
    <row r="11" spans="1:42" ht="15" customHeight="1" thickBot="1">
      <c r="A11" s="1">
        <v>2</v>
      </c>
      <c r="B11" s="124">
        <v>48.895</v>
      </c>
      <c r="C11" s="1">
        <f t="shared" si="0"/>
        <v>7425.000000000047</v>
      </c>
      <c r="D11" s="124">
        <v>75.794</v>
      </c>
      <c r="E11" s="1">
        <f t="shared" si="1"/>
        <v>3629.9999999999814</v>
      </c>
      <c r="F11" s="124">
        <v>1.994</v>
      </c>
      <c r="G11" s="1">
        <f t="shared" si="2"/>
        <v>6797.999999999999</v>
      </c>
      <c r="H11" s="124">
        <v>2.182</v>
      </c>
      <c r="I11" s="1">
        <f t="shared" si="3"/>
        <v>1452.0000000000014</v>
      </c>
      <c r="J11" s="124">
        <v>9.274</v>
      </c>
      <c r="K11" s="1">
        <f t="shared" si="4"/>
        <v>0</v>
      </c>
      <c r="L11" s="124">
        <v>9.564</v>
      </c>
      <c r="M11" s="1">
        <f t="shared" si="5"/>
        <v>297.00000000001125</v>
      </c>
      <c r="N11" s="32"/>
      <c r="O11" s="1">
        <f t="shared" si="6"/>
        <v>0</v>
      </c>
      <c r="P11" s="124">
        <v>7.4</v>
      </c>
      <c r="Q11" s="1">
        <f t="shared" si="7"/>
        <v>99.00000000000375</v>
      </c>
      <c r="R11" s="32"/>
      <c r="S11" s="1">
        <f t="shared" si="8"/>
        <v>0</v>
      </c>
      <c r="T11" s="124">
        <v>30.771</v>
      </c>
      <c r="U11" s="1">
        <f t="shared" si="9"/>
        <v>1551.0000000000198</v>
      </c>
      <c r="V11" s="124">
        <v>4.32</v>
      </c>
      <c r="W11" s="1">
        <f t="shared" si="10"/>
        <v>1584.0000000000014</v>
      </c>
      <c r="X11" s="32"/>
      <c r="Y11" s="1">
        <f t="shared" si="11"/>
        <v>0</v>
      </c>
      <c r="Z11" s="124">
        <v>88.991</v>
      </c>
      <c r="AA11" s="1">
        <f t="shared" si="12"/>
        <v>24716.999999999844</v>
      </c>
      <c r="AB11" s="124">
        <v>2.267</v>
      </c>
      <c r="AC11" s="1">
        <f t="shared" si="13"/>
        <v>11913</v>
      </c>
      <c r="AD11" s="124">
        <v>65.942</v>
      </c>
      <c r="AE11" s="1">
        <f t="shared" si="14"/>
        <v>19436.999999999956</v>
      </c>
      <c r="AF11" s="124">
        <v>19.487</v>
      </c>
      <c r="AG11" s="4">
        <f t="shared" si="15"/>
        <v>10691.999999999936</v>
      </c>
      <c r="AH11" s="141">
        <f aca="true" t="shared" si="20" ref="AH11:AH36">C11+G11+K11-M11+S11-U11+AA11+AE11</f>
        <v>56528.99999999982</v>
      </c>
      <c r="AI11" s="142">
        <f t="shared" si="16"/>
        <v>29171.999999999913</v>
      </c>
      <c r="AJ11" s="142">
        <f>('ГПП-ТЭЦфид.связи'!AH11)*(-1)</f>
        <v>-12144.000000000022</v>
      </c>
      <c r="AK11" s="142">
        <f>('ГПП-ТЭЦфид.связи'!AI11)*(-1)</f>
        <v>-9624.00000000002</v>
      </c>
      <c r="AL11" s="129">
        <f>'Стор итог'!AH9</f>
        <v>5444.999999999996</v>
      </c>
      <c r="AM11" s="129">
        <f t="shared" si="17"/>
        <v>51083.999999999825</v>
      </c>
      <c r="AN11" s="129">
        <f t="shared" si="18"/>
        <v>38939.9999999998</v>
      </c>
      <c r="AO11" s="129">
        <f t="shared" si="19"/>
        <v>44384.999999999796</v>
      </c>
      <c r="AP11" s="129"/>
    </row>
    <row r="12" spans="1:42" ht="15" customHeight="1" thickBot="1">
      <c r="A12" s="1">
        <v>3</v>
      </c>
      <c r="B12" s="124">
        <v>49.169</v>
      </c>
      <c r="C12" s="1">
        <f t="shared" si="0"/>
        <v>9041.999999999796</v>
      </c>
      <c r="D12" s="124">
        <v>75.954</v>
      </c>
      <c r="E12" s="1">
        <f t="shared" si="1"/>
        <v>5279.999999999887</v>
      </c>
      <c r="F12" s="124">
        <v>2.302</v>
      </c>
      <c r="G12" s="1">
        <f t="shared" si="2"/>
        <v>10164.000000000002</v>
      </c>
      <c r="H12" s="124">
        <v>2.329</v>
      </c>
      <c r="I12" s="1">
        <f t="shared" si="3"/>
        <v>4851.000000000008</v>
      </c>
      <c r="J12" s="124">
        <v>9.274</v>
      </c>
      <c r="K12" s="1">
        <f t="shared" si="4"/>
        <v>0</v>
      </c>
      <c r="L12" s="124">
        <v>9.579</v>
      </c>
      <c r="M12" s="1">
        <f t="shared" si="5"/>
        <v>495.00000000001876</v>
      </c>
      <c r="N12" s="32"/>
      <c r="O12" s="1">
        <f t="shared" si="6"/>
        <v>0</v>
      </c>
      <c r="P12" s="124">
        <v>7.407</v>
      </c>
      <c r="Q12" s="1">
        <f t="shared" si="7"/>
        <v>230.9999999999892</v>
      </c>
      <c r="R12" s="32"/>
      <c r="S12" s="1">
        <f t="shared" si="8"/>
        <v>0</v>
      </c>
      <c r="T12" s="124">
        <v>30.818</v>
      </c>
      <c r="U12" s="1">
        <f t="shared" si="9"/>
        <v>1551.0000000000198</v>
      </c>
      <c r="V12" s="124">
        <v>4.373</v>
      </c>
      <c r="W12" s="1">
        <f t="shared" si="10"/>
        <v>1748.999999999998</v>
      </c>
      <c r="X12" s="32"/>
      <c r="Y12" s="1">
        <f t="shared" si="11"/>
        <v>0</v>
      </c>
      <c r="Z12" s="124">
        <v>89.799</v>
      </c>
      <c r="AA12" s="1">
        <f t="shared" si="12"/>
        <v>26664.00000000023</v>
      </c>
      <c r="AB12" s="124">
        <v>2.655</v>
      </c>
      <c r="AC12" s="1">
        <f t="shared" si="13"/>
        <v>12803.999999999996</v>
      </c>
      <c r="AD12" s="124">
        <v>66.585</v>
      </c>
      <c r="AE12" s="1">
        <f t="shared" si="14"/>
        <v>21219.000000000022</v>
      </c>
      <c r="AF12" s="124">
        <v>19.841</v>
      </c>
      <c r="AG12" s="4">
        <f t="shared" si="15"/>
        <v>11682.000000000091</v>
      </c>
      <c r="AH12" s="141">
        <f t="shared" si="20"/>
        <v>65043.00000000001</v>
      </c>
      <c r="AI12" s="142">
        <f t="shared" si="16"/>
        <v>36134.999999999985</v>
      </c>
      <c r="AJ12" s="142">
        <f>('ГПП-ТЭЦфид.связи'!AH12)*(-1)</f>
        <v>-10775.999999999902</v>
      </c>
      <c r="AK12" s="142">
        <f>('ГПП-ТЭЦфид.связи'!AI12)*(-1)</f>
        <v>-8640.000000000036</v>
      </c>
      <c r="AL12" s="129">
        <f>'Стор итог'!AH10</f>
        <v>5209.999999999987</v>
      </c>
      <c r="AM12" s="129">
        <f t="shared" si="17"/>
        <v>59833.00000000002</v>
      </c>
      <c r="AN12" s="129">
        <f t="shared" si="18"/>
        <v>49057.00000000012</v>
      </c>
      <c r="AO12" s="129">
        <f t="shared" si="19"/>
        <v>54267.0000000001</v>
      </c>
      <c r="AP12" s="129"/>
    </row>
    <row r="13" spans="1:42" ht="15" customHeight="1" thickBot="1">
      <c r="A13" s="1">
        <v>4</v>
      </c>
      <c r="B13" s="124">
        <v>49.455</v>
      </c>
      <c r="C13" s="1">
        <f t="shared" si="0"/>
        <v>9438.000000000045</v>
      </c>
      <c r="D13" s="124">
        <v>76.2</v>
      </c>
      <c r="E13" s="1">
        <f t="shared" si="1"/>
        <v>8118.000000000307</v>
      </c>
      <c r="F13" s="124">
        <v>2.624</v>
      </c>
      <c r="G13" s="1">
        <f t="shared" si="2"/>
        <v>10626.000000000002</v>
      </c>
      <c r="H13" s="124">
        <v>2.555</v>
      </c>
      <c r="I13" s="1">
        <f t="shared" si="3"/>
        <v>7457.999999999999</v>
      </c>
      <c r="J13" s="124">
        <v>9.274</v>
      </c>
      <c r="K13" s="1">
        <f t="shared" si="4"/>
        <v>0</v>
      </c>
      <c r="L13" s="124">
        <v>9.594</v>
      </c>
      <c r="M13" s="1">
        <f t="shared" si="5"/>
        <v>494.99999999996015</v>
      </c>
      <c r="N13" s="32"/>
      <c r="O13" s="1">
        <f t="shared" si="6"/>
        <v>0</v>
      </c>
      <c r="P13" s="124">
        <v>7.42</v>
      </c>
      <c r="Q13" s="1">
        <f t="shared" si="7"/>
        <v>428.9999999999967</v>
      </c>
      <c r="R13" s="32"/>
      <c r="S13" s="1">
        <f t="shared" si="8"/>
        <v>0</v>
      </c>
      <c r="T13" s="124">
        <v>30.855</v>
      </c>
      <c r="U13" s="1">
        <f t="shared" si="9"/>
        <v>1220.9999999999682</v>
      </c>
      <c r="V13" s="124">
        <v>4.418</v>
      </c>
      <c r="W13" s="1">
        <f t="shared" si="10"/>
        <v>1484.9999999999977</v>
      </c>
      <c r="X13" s="32"/>
      <c r="Y13" s="1">
        <f t="shared" si="11"/>
        <v>0</v>
      </c>
      <c r="Z13" s="124">
        <v>90.45</v>
      </c>
      <c r="AA13" s="1">
        <f t="shared" si="12"/>
        <v>21482.999999999876</v>
      </c>
      <c r="AB13" s="124">
        <v>2.963</v>
      </c>
      <c r="AC13" s="1">
        <f t="shared" si="13"/>
        <v>10164.00000000001</v>
      </c>
      <c r="AD13" s="124">
        <v>67.111</v>
      </c>
      <c r="AE13" s="1">
        <f t="shared" si="14"/>
        <v>17358.000000000346</v>
      </c>
      <c r="AF13" s="124">
        <v>20.127</v>
      </c>
      <c r="AG13" s="4">
        <f t="shared" si="15"/>
        <v>9437.999999999927</v>
      </c>
      <c r="AH13" s="141">
        <f t="shared" si="20"/>
        <v>57189.00000000035</v>
      </c>
      <c r="AI13" s="142">
        <f t="shared" si="16"/>
        <v>36234.00000000024</v>
      </c>
      <c r="AJ13" s="142">
        <f>('ГПП-ТЭЦфид.связи'!AH13)*(-1)</f>
        <v>-9432.000000000138</v>
      </c>
      <c r="AK13" s="142">
        <f>('ГПП-ТЭЦфид.связи'!AI13)*(-1)</f>
        <v>-7751.999999999942</v>
      </c>
      <c r="AL13" s="129">
        <f>'Стор итог'!AH11</f>
        <v>4641.600000000007</v>
      </c>
      <c r="AM13" s="129">
        <f t="shared" si="17"/>
        <v>52547.40000000034</v>
      </c>
      <c r="AN13" s="129">
        <f t="shared" si="18"/>
        <v>43115.400000000205</v>
      </c>
      <c r="AO13" s="129">
        <f t="shared" si="19"/>
        <v>47757.00000000021</v>
      </c>
      <c r="AP13" s="129"/>
    </row>
    <row r="14" spans="1:42" ht="15" customHeight="1" thickBot="1">
      <c r="A14" s="1">
        <v>5</v>
      </c>
      <c r="B14" s="124">
        <v>49.75</v>
      </c>
      <c r="C14" s="122">
        <f t="shared" si="0"/>
        <v>9735.000000000056</v>
      </c>
      <c r="D14" s="124">
        <v>76.516</v>
      </c>
      <c r="E14" s="1">
        <f t="shared" si="1"/>
        <v>10428.000000000082</v>
      </c>
      <c r="F14" s="124">
        <v>2.637</v>
      </c>
      <c r="G14" s="1">
        <f t="shared" si="2"/>
        <v>428.9999999999967</v>
      </c>
      <c r="H14" s="124">
        <v>2.711</v>
      </c>
      <c r="I14" s="1">
        <f t="shared" si="3"/>
        <v>5147.99999999999</v>
      </c>
      <c r="J14" s="124">
        <v>9.274</v>
      </c>
      <c r="K14" s="1">
        <f t="shared" si="4"/>
        <v>0</v>
      </c>
      <c r="L14" s="124">
        <v>9.614</v>
      </c>
      <c r="M14" s="1">
        <f t="shared" si="5"/>
        <v>660.0000000000446</v>
      </c>
      <c r="N14" s="32"/>
      <c r="O14" s="1">
        <f t="shared" si="6"/>
        <v>0</v>
      </c>
      <c r="P14" s="124">
        <v>7.437</v>
      </c>
      <c r="Q14" s="1">
        <f t="shared" si="7"/>
        <v>561.0000000000115</v>
      </c>
      <c r="R14" s="32"/>
      <c r="S14" s="1">
        <f t="shared" si="8"/>
        <v>0</v>
      </c>
      <c r="T14" s="124">
        <v>30.908</v>
      </c>
      <c r="U14" s="1">
        <f t="shared" si="9"/>
        <v>1749.0000000000273</v>
      </c>
      <c r="V14" s="124">
        <v>4.461</v>
      </c>
      <c r="W14" s="1">
        <f t="shared" si="10"/>
        <v>1419.000000000005</v>
      </c>
      <c r="X14" s="32"/>
      <c r="Y14" s="1">
        <f t="shared" si="11"/>
        <v>0</v>
      </c>
      <c r="Z14" s="124">
        <v>91.199</v>
      </c>
      <c r="AA14" s="1">
        <f t="shared" si="12"/>
        <v>24716.999999999844</v>
      </c>
      <c r="AB14" s="124">
        <v>3.32</v>
      </c>
      <c r="AC14" s="1">
        <f t="shared" si="13"/>
        <v>11780.999999999993</v>
      </c>
      <c r="AD14" s="124">
        <v>67.71</v>
      </c>
      <c r="AE14" s="1">
        <f t="shared" si="14"/>
        <v>19766.999999999654</v>
      </c>
      <c r="AF14" s="124">
        <v>20.451</v>
      </c>
      <c r="AG14" s="4">
        <f t="shared" si="15"/>
        <v>10692.000000000053</v>
      </c>
      <c r="AH14" s="141">
        <f t="shared" si="20"/>
        <v>52238.999999999476</v>
      </c>
      <c r="AI14" s="142">
        <f t="shared" si="16"/>
        <v>38907.00000000011</v>
      </c>
      <c r="AJ14" s="142">
        <f>('ГПП-ТЭЦфид.связи'!AH14)*(-1)</f>
        <v>-11423.999999999873</v>
      </c>
      <c r="AK14" s="142">
        <f>('ГПП-ТЭЦфид.связи'!AI14)*(-1)</f>
        <v>-8999.99999999999</v>
      </c>
      <c r="AL14" s="129">
        <f>'Стор итог'!AH12</f>
        <v>5171.00000000001</v>
      </c>
      <c r="AM14" s="129">
        <f t="shared" si="17"/>
        <v>47067.99999999947</v>
      </c>
      <c r="AN14" s="129">
        <f t="shared" si="18"/>
        <v>35643.99999999959</v>
      </c>
      <c r="AO14" s="129">
        <f t="shared" si="19"/>
        <v>40814.9999999996</v>
      </c>
      <c r="AP14" s="129"/>
    </row>
    <row r="15" spans="1:42" ht="15" customHeight="1" thickBot="1">
      <c r="A15" s="1">
        <v>6</v>
      </c>
      <c r="B15" s="124">
        <v>50.052</v>
      </c>
      <c r="C15" s="1">
        <f t="shared" si="0"/>
        <v>9965.999999999987</v>
      </c>
      <c r="D15" s="124">
        <v>76.643</v>
      </c>
      <c r="E15" s="1">
        <f t="shared" si="1"/>
        <v>4190.999999999846</v>
      </c>
      <c r="F15" s="124">
        <v>3.265</v>
      </c>
      <c r="G15" s="1">
        <f t="shared" si="2"/>
        <v>20724.000000000004</v>
      </c>
      <c r="H15" s="124">
        <v>2.881</v>
      </c>
      <c r="I15" s="1">
        <f t="shared" si="3"/>
        <v>5609.999999999997</v>
      </c>
      <c r="J15" s="124">
        <v>9.274</v>
      </c>
      <c r="K15" s="1">
        <f t="shared" si="4"/>
        <v>0</v>
      </c>
      <c r="L15" s="124">
        <v>9.624</v>
      </c>
      <c r="M15" s="1">
        <f t="shared" si="5"/>
        <v>329.99999999999295</v>
      </c>
      <c r="N15" s="32"/>
      <c r="O15" s="1">
        <f t="shared" si="6"/>
        <v>0</v>
      </c>
      <c r="P15" s="124">
        <v>7.455</v>
      </c>
      <c r="Q15" s="1">
        <f t="shared" si="7"/>
        <v>593.9999999999932</v>
      </c>
      <c r="R15" s="32"/>
      <c r="S15" s="1">
        <f t="shared" si="8"/>
        <v>0</v>
      </c>
      <c r="T15" s="124">
        <v>30.946</v>
      </c>
      <c r="U15" s="1">
        <f t="shared" si="9"/>
        <v>1254.0000000000084</v>
      </c>
      <c r="V15" s="124">
        <v>4.501</v>
      </c>
      <c r="W15" s="1">
        <f t="shared" si="10"/>
        <v>1320.0000000000011</v>
      </c>
      <c r="X15" s="32"/>
      <c r="Y15" s="1">
        <f t="shared" si="11"/>
        <v>0</v>
      </c>
      <c r="Z15" s="124">
        <v>91.921</v>
      </c>
      <c r="AA15" s="1">
        <f t="shared" si="12"/>
        <v>23826.000000000276</v>
      </c>
      <c r="AB15" s="124">
        <v>3.658</v>
      </c>
      <c r="AC15" s="1">
        <f t="shared" si="13"/>
        <v>11154.000000000002</v>
      </c>
      <c r="AD15" s="124">
        <v>68.278</v>
      </c>
      <c r="AE15" s="1">
        <f t="shared" si="14"/>
        <v>18744.000000000397</v>
      </c>
      <c r="AF15" s="124">
        <v>20.757</v>
      </c>
      <c r="AG15" s="4">
        <f t="shared" si="15"/>
        <v>10098.000000000031</v>
      </c>
      <c r="AH15" s="141">
        <f t="shared" si="20"/>
        <v>71676.00000000067</v>
      </c>
      <c r="AI15" s="142">
        <f t="shared" si="16"/>
        <v>31778.999999999884</v>
      </c>
      <c r="AJ15" s="142">
        <f>('ГПП-ТЭЦфид.связи'!AH15)*(-1)</f>
        <v>-11232.000000000093</v>
      </c>
      <c r="AK15" s="142">
        <f>('ГПП-ТЭЦфид.связи'!AI15)*(-1)</f>
        <v>-9336.000000000062</v>
      </c>
      <c r="AL15" s="129">
        <f>'Стор итог'!AH13</f>
        <v>5599.200000000004</v>
      </c>
      <c r="AM15" s="129">
        <f t="shared" si="17"/>
        <v>66076.80000000066</v>
      </c>
      <c r="AN15" s="129">
        <f t="shared" si="18"/>
        <v>54844.80000000056</v>
      </c>
      <c r="AO15" s="129">
        <f t="shared" si="19"/>
        <v>60444.00000000057</v>
      </c>
      <c r="AP15" s="129"/>
    </row>
    <row r="16" spans="1:42" ht="15" customHeight="1" thickBot="1">
      <c r="A16" s="1">
        <v>7</v>
      </c>
      <c r="B16" s="124">
        <v>50.34</v>
      </c>
      <c r="C16" s="1">
        <f t="shared" si="0"/>
        <v>9504.000000000126</v>
      </c>
      <c r="D16" s="124">
        <v>76.86</v>
      </c>
      <c r="E16" s="1">
        <f t="shared" si="1"/>
        <v>7160.999999999959</v>
      </c>
      <c r="F16" s="124">
        <v>3.655</v>
      </c>
      <c r="G16" s="1">
        <f t="shared" si="2"/>
        <v>12869.999999999989</v>
      </c>
      <c r="H16" s="124">
        <v>3.123</v>
      </c>
      <c r="I16" s="1">
        <f t="shared" si="3"/>
        <v>7986.000000000015</v>
      </c>
      <c r="J16" s="124">
        <v>9.292</v>
      </c>
      <c r="K16" s="1">
        <f t="shared" si="4"/>
        <v>594.0000000000225</v>
      </c>
      <c r="L16" s="124">
        <v>9.624</v>
      </c>
      <c r="M16" s="1">
        <f t="shared" si="5"/>
        <v>0</v>
      </c>
      <c r="N16" s="32"/>
      <c r="O16" s="1">
        <f t="shared" si="6"/>
        <v>0</v>
      </c>
      <c r="P16" s="124">
        <v>7.473</v>
      </c>
      <c r="Q16" s="1">
        <f t="shared" si="7"/>
        <v>593.9999999999932</v>
      </c>
      <c r="R16" s="32"/>
      <c r="S16" s="1">
        <f t="shared" si="8"/>
        <v>0</v>
      </c>
      <c r="T16" s="124">
        <v>30.981</v>
      </c>
      <c r="U16" s="1">
        <f t="shared" si="9"/>
        <v>1155.0000000000048</v>
      </c>
      <c r="V16" s="124">
        <v>4.549</v>
      </c>
      <c r="W16" s="1">
        <f t="shared" si="10"/>
        <v>1584.0000000000014</v>
      </c>
      <c r="X16" s="32"/>
      <c r="Y16" s="1">
        <f t="shared" si="11"/>
        <v>0</v>
      </c>
      <c r="Z16" s="124">
        <v>92.633</v>
      </c>
      <c r="AA16" s="1">
        <f t="shared" si="12"/>
        <v>23495.99999999964</v>
      </c>
      <c r="AB16" s="124">
        <v>3.988</v>
      </c>
      <c r="AC16" s="1">
        <f t="shared" si="13"/>
        <v>10890.000000000002</v>
      </c>
      <c r="AD16" s="124">
        <v>68.856</v>
      </c>
      <c r="AE16" s="1">
        <f t="shared" si="14"/>
        <v>19073.99999999963</v>
      </c>
      <c r="AF16" s="124">
        <v>21.063</v>
      </c>
      <c r="AG16" s="4">
        <f t="shared" si="15"/>
        <v>10097.999999999915</v>
      </c>
      <c r="AH16" s="141">
        <f t="shared" si="20"/>
        <v>64382.9999999994</v>
      </c>
      <c r="AI16" s="142">
        <f t="shared" si="16"/>
        <v>37124.9999999999</v>
      </c>
      <c r="AJ16" s="142">
        <f>('ГПП-ТЭЦфид.связи'!AH16)*(-1)</f>
        <v>-10967.999999999942</v>
      </c>
      <c r="AK16" s="142">
        <f>('ГПП-ТЭЦфид.связи'!AI16)*(-1)</f>
        <v>-9024.000000000004</v>
      </c>
      <c r="AL16" s="129">
        <f>'Стор итог'!AH14</f>
        <v>6010.999999999979</v>
      </c>
      <c r="AM16" s="129">
        <f t="shared" si="17"/>
        <v>58371.999999999425</v>
      </c>
      <c r="AN16" s="129">
        <f t="shared" si="18"/>
        <v>47403.99999999948</v>
      </c>
      <c r="AO16" s="129">
        <f t="shared" si="19"/>
        <v>53414.99999999946</v>
      </c>
      <c r="AP16" s="129"/>
    </row>
    <row r="17" spans="1:42" ht="15" customHeight="1" thickBot="1">
      <c r="A17" s="1">
        <v>8</v>
      </c>
      <c r="B17" s="124">
        <v>50.612</v>
      </c>
      <c r="C17" s="122">
        <f aca="true" t="shared" si="21" ref="C17:C35">33000*(B17-B16)</f>
        <v>8975.999999999949</v>
      </c>
      <c r="D17" s="124">
        <v>77.01</v>
      </c>
      <c r="E17" s="1">
        <f aca="true" t="shared" si="22" ref="E17:E35">33000*(D17-D16)</f>
        <v>4950.000000000187</v>
      </c>
      <c r="F17" s="124">
        <v>3.993</v>
      </c>
      <c r="G17" s="1">
        <f aca="true" t="shared" si="23" ref="G17:G35">33000*(F17-F16)</f>
        <v>11154.000000000002</v>
      </c>
      <c r="H17" s="124">
        <v>3.296</v>
      </c>
      <c r="I17" s="1">
        <f aca="true" t="shared" si="24" ref="I17:I35">33000*(H17-H16)</f>
        <v>5708.999999999986</v>
      </c>
      <c r="J17" s="124">
        <v>9.348</v>
      </c>
      <c r="K17" s="1">
        <f t="shared" si="4"/>
        <v>1848.000000000031</v>
      </c>
      <c r="L17" s="124">
        <v>9.624</v>
      </c>
      <c r="M17" s="1">
        <f t="shared" si="5"/>
        <v>0</v>
      </c>
      <c r="N17" s="32"/>
      <c r="O17" s="1">
        <f t="shared" si="6"/>
        <v>0</v>
      </c>
      <c r="P17" s="124">
        <v>7.489</v>
      </c>
      <c r="Q17" s="1">
        <f t="shared" si="7"/>
        <v>528.0000000000005</v>
      </c>
      <c r="R17" s="32"/>
      <c r="S17" s="1">
        <f t="shared" si="8"/>
        <v>0</v>
      </c>
      <c r="T17" s="124">
        <v>31.015</v>
      </c>
      <c r="U17" s="1">
        <f t="shared" si="9"/>
        <v>1121.9999999999643</v>
      </c>
      <c r="V17" s="124">
        <v>4.606</v>
      </c>
      <c r="W17" s="1">
        <f t="shared" si="10"/>
        <v>1880.9999999999834</v>
      </c>
      <c r="X17" s="32"/>
      <c r="Y17" s="1">
        <f t="shared" si="11"/>
        <v>0</v>
      </c>
      <c r="Z17" s="124">
        <v>93.422</v>
      </c>
      <c r="AA17" s="1">
        <f aca="true" t="shared" si="25" ref="AA17:AA35">33000*(Z17-Z16)</f>
        <v>26037.000000000047</v>
      </c>
      <c r="AB17" s="124">
        <v>4.357</v>
      </c>
      <c r="AC17" s="1">
        <f aca="true" t="shared" si="26" ref="AC17:AC35">33000*(AB17-AB16)</f>
        <v>12177.000000000007</v>
      </c>
      <c r="AD17" s="124">
        <v>69.491</v>
      </c>
      <c r="AE17" s="1">
        <f aca="true" t="shared" si="27" ref="AE17:AE35">33000*(AD17-AD16)</f>
        <v>20955.000000000167</v>
      </c>
      <c r="AF17" s="124">
        <v>21.397</v>
      </c>
      <c r="AG17" s="4">
        <f aca="true" t="shared" si="28" ref="AG17:AG35">33000*(AF17-AF16)</f>
        <v>11021.999999999987</v>
      </c>
      <c r="AH17" s="141">
        <f t="shared" si="20"/>
        <v>67848.00000000023</v>
      </c>
      <c r="AI17" s="136">
        <f t="shared" si="16"/>
        <v>35211.00000000015</v>
      </c>
      <c r="AJ17" s="142">
        <f>('ГПП-ТЭЦфид.связи'!AH17)*(-1)</f>
        <v>-11879.999999999922</v>
      </c>
      <c r="AK17" s="142">
        <f>('ГПП-ТЭЦфид.связи'!AI17)*(-1)</f>
        <v>-9671.999999999978</v>
      </c>
      <c r="AL17" s="129">
        <f>'Стор итог'!AH15</f>
        <v>7133.600000000007</v>
      </c>
      <c r="AM17" s="132">
        <f t="shared" si="17"/>
        <v>60714.40000000023</v>
      </c>
      <c r="AN17" s="132">
        <f t="shared" si="18"/>
        <v>48834.40000000031</v>
      </c>
      <c r="AO17" s="132">
        <f t="shared" si="19"/>
        <v>55968.00000000031</v>
      </c>
      <c r="AP17" s="129"/>
    </row>
    <row r="18" spans="1:42" ht="15" customHeight="1" thickBot="1">
      <c r="A18" s="1">
        <v>9</v>
      </c>
      <c r="B18" s="124">
        <v>50.832</v>
      </c>
      <c r="C18" s="1">
        <f t="shared" si="21"/>
        <v>7259.999999999963</v>
      </c>
      <c r="D18" s="124">
        <v>77.099</v>
      </c>
      <c r="E18" s="1">
        <f t="shared" si="22"/>
        <v>2936.999999999955</v>
      </c>
      <c r="F18" s="124">
        <v>4.217</v>
      </c>
      <c r="G18" s="1">
        <f t="shared" si="23"/>
        <v>7391.999999999992</v>
      </c>
      <c r="H18" s="124">
        <v>3.391</v>
      </c>
      <c r="I18" s="1">
        <f t="shared" si="24"/>
        <v>3135.0000000000064</v>
      </c>
      <c r="J18" s="124">
        <v>9.412</v>
      </c>
      <c r="K18" s="1">
        <f t="shared" si="4"/>
        <v>2112.000000000002</v>
      </c>
      <c r="L18" s="124">
        <v>9.624</v>
      </c>
      <c r="M18" s="1">
        <f t="shared" si="5"/>
        <v>0</v>
      </c>
      <c r="N18" s="32"/>
      <c r="O18" s="1">
        <f t="shared" si="6"/>
        <v>0</v>
      </c>
      <c r="P18" s="124">
        <v>7.504</v>
      </c>
      <c r="Q18" s="1">
        <f t="shared" si="7"/>
        <v>494.9999999999894</v>
      </c>
      <c r="R18" s="32"/>
      <c r="S18" s="1">
        <f t="shared" si="8"/>
        <v>0</v>
      </c>
      <c r="T18" s="124">
        <v>31.051</v>
      </c>
      <c r="U18" s="1">
        <f t="shared" si="9"/>
        <v>1187.9999999999277</v>
      </c>
      <c r="V18" s="124">
        <v>4.654</v>
      </c>
      <c r="W18" s="1">
        <f t="shared" si="10"/>
        <v>1584.0000000000014</v>
      </c>
      <c r="X18" s="32"/>
      <c r="Y18" s="1">
        <f t="shared" si="11"/>
        <v>0</v>
      </c>
      <c r="Z18" s="124">
        <v>94.073</v>
      </c>
      <c r="AA18" s="1">
        <f t="shared" si="25"/>
        <v>21482.999999999876</v>
      </c>
      <c r="AB18" s="124">
        <v>4.646</v>
      </c>
      <c r="AC18" s="1">
        <f t="shared" si="26"/>
        <v>9536.99999999999</v>
      </c>
      <c r="AD18" s="124">
        <v>70.029</v>
      </c>
      <c r="AE18" s="1">
        <f t="shared" si="27"/>
        <v>17753.99999999989</v>
      </c>
      <c r="AF18" s="124">
        <v>21.687</v>
      </c>
      <c r="AG18" s="4">
        <f t="shared" si="28"/>
        <v>9570.00000000009</v>
      </c>
      <c r="AH18" s="141">
        <f t="shared" si="20"/>
        <v>54812.999999999796</v>
      </c>
      <c r="AI18" s="136">
        <f t="shared" si="16"/>
        <v>26268.00000000005</v>
      </c>
      <c r="AJ18" s="142">
        <f>('ГПП-ТЭЦфид.связи'!AH18)*(-1)</f>
        <v>-10200.000000000016</v>
      </c>
      <c r="AK18" s="142">
        <f>('ГПП-ТЭЦфид.связи'!AI18)*(-1)</f>
        <v>-7992.000000000013</v>
      </c>
      <c r="AL18" s="129">
        <f>'Стор итог'!AH16</f>
        <v>7522.200000000007</v>
      </c>
      <c r="AM18" s="132">
        <f t="shared" si="17"/>
        <v>47290.79999999979</v>
      </c>
      <c r="AN18" s="132">
        <f t="shared" si="18"/>
        <v>37090.79999999978</v>
      </c>
      <c r="AO18" s="132">
        <f t="shared" si="19"/>
        <v>44612.99999999978</v>
      </c>
      <c r="AP18" s="129"/>
    </row>
    <row r="19" spans="1:42" ht="15" customHeight="1" thickBot="1">
      <c r="A19" s="1">
        <v>10</v>
      </c>
      <c r="B19" s="124">
        <v>51.076</v>
      </c>
      <c r="C19" s="1">
        <f t="shared" si="21"/>
        <v>8051.999999999993</v>
      </c>
      <c r="D19" s="124">
        <v>77.205</v>
      </c>
      <c r="E19" s="1">
        <f t="shared" si="22"/>
        <v>3497.99999999982</v>
      </c>
      <c r="F19" s="124">
        <v>4.492</v>
      </c>
      <c r="G19" s="1">
        <f t="shared" si="23"/>
        <v>9075.000000000011</v>
      </c>
      <c r="H19" s="124">
        <v>3.523</v>
      </c>
      <c r="I19" s="1">
        <f t="shared" si="24"/>
        <v>4356.000000000004</v>
      </c>
      <c r="J19" s="124">
        <v>9.503</v>
      </c>
      <c r="K19" s="1">
        <f t="shared" si="4"/>
        <v>3002.999999999977</v>
      </c>
      <c r="L19" s="124">
        <v>9.624</v>
      </c>
      <c r="M19" s="1">
        <f t="shared" si="5"/>
        <v>0</v>
      </c>
      <c r="N19" s="32"/>
      <c r="O19" s="1">
        <f t="shared" si="6"/>
        <v>0</v>
      </c>
      <c r="P19" s="124">
        <v>7.52</v>
      </c>
      <c r="Q19" s="1">
        <f t="shared" si="7"/>
        <v>528.0000000000005</v>
      </c>
      <c r="R19" s="32"/>
      <c r="S19" s="1">
        <f t="shared" si="8"/>
        <v>0</v>
      </c>
      <c r="T19" s="124">
        <v>31.079</v>
      </c>
      <c r="U19" s="1">
        <f t="shared" si="9"/>
        <v>924.0000000000741</v>
      </c>
      <c r="V19" s="124">
        <v>4.725</v>
      </c>
      <c r="W19" s="1">
        <f t="shared" si="10"/>
        <v>2342.999999999991</v>
      </c>
      <c r="X19" s="32"/>
      <c r="Y19" s="1">
        <f t="shared" si="11"/>
        <v>0</v>
      </c>
      <c r="Z19" s="124">
        <v>94.735</v>
      </c>
      <c r="AA19" s="1">
        <f t="shared" si="25"/>
        <v>21846.000000000204</v>
      </c>
      <c r="AB19" s="124">
        <v>4.937</v>
      </c>
      <c r="AC19" s="1">
        <f t="shared" si="26"/>
        <v>9603.000000000013</v>
      </c>
      <c r="AD19" s="124">
        <v>70.62</v>
      </c>
      <c r="AE19" s="1">
        <f t="shared" si="27"/>
        <v>19503.00000000027</v>
      </c>
      <c r="AF19" s="124">
        <v>22.004</v>
      </c>
      <c r="AG19" s="4">
        <f t="shared" si="28"/>
        <v>10461.000000000005</v>
      </c>
      <c r="AH19" s="141">
        <f t="shared" si="20"/>
        <v>60555.000000000386</v>
      </c>
      <c r="AI19" s="136">
        <f t="shared" si="16"/>
        <v>29732.999999999833</v>
      </c>
      <c r="AJ19" s="142">
        <f>('ГПП-ТЭЦфид.связи'!AH19)*(-1)</f>
        <v>-11616</v>
      </c>
      <c r="AK19" s="142">
        <f>('ГПП-ТЭЦфид.связи'!AI19)*(-1)</f>
        <v>-8927.999999999982</v>
      </c>
      <c r="AL19" s="129">
        <f>'Стор итог'!AH17</f>
        <v>8800.199999999992</v>
      </c>
      <c r="AM19" s="132">
        <f t="shared" si="17"/>
        <v>51754.800000000396</v>
      </c>
      <c r="AN19" s="132">
        <f t="shared" si="18"/>
        <v>40138.800000000396</v>
      </c>
      <c r="AO19" s="132">
        <f t="shared" si="19"/>
        <v>48939.000000000386</v>
      </c>
      <c r="AP19" s="129"/>
    </row>
    <row r="20" spans="1:42" ht="15" customHeight="1" thickBot="1">
      <c r="A20" s="1">
        <v>11</v>
      </c>
      <c r="B20" s="124">
        <v>51.337</v>
      </c>
      <c r="C20" s="1">
        <f t="shared" si="21"/>
        <v>8613.000000000093</v>
      </c>
      <c r="D20" s="124">
        <v>77.35</v>
      </c>
      <c r="E20" s="1">
        <f t="shared" si="22"/>
        <v>4784.999999999869</v>
      </c>
      <c r="F20" s="124">
        <v>4.76</v>
      </c>
      <c r="G20" s="1">
        <f t="shared" si="23"/>
        <v>8843.999999999993</v>
      </c>
      <c r="H20" s="124">
        <v>3.646</v>
      </c>
      <c r="I20" s="1">
        <f t="shared" si="24"/>
        <v>4058.9999999999927</v>
      </c>
      <c r="J20" s="124">
        <v>9.59</v>
      </c>
      <c r="K20" s="1">
        <f t="shared" si="4"/>
        <v>2870.9999999999914</v>
      </c>
      <c r="L20" s="124">
        <v>9.624</v>
      </c>
      <c r="M20" s="1">
        <f t="shared" si="5"/>
        <v>0</v>
      </c>
      <c r="N20" s="32"/>
      <c r="O20" s="1">
        <f t="shared" si="6"/>
        <v>0</v>
      </c>
      <c r="P20" s="124">
        <v>7.539</v>
      </c>
      <c r="Q20" s="1">
        <f t="shared" si="7"/>
        <v>627.0000000000042</v>
      </c>
      <c r="R20" s="32"/>
      <c r="S20" s="1">
        <f t="shared" si="8"/>
        <v>0</v>
      </c>
      <c r="T20" s="124">
        <v>31.103</v>
      </c>
      <c r="U20" s="1">
        <f t="shared" si="9"/>
        <v>792.00000000003</v>
      </c>
      <c r="V20" s="124">
        <v>4.791</v>
      </c>
      <c r="W20" s="1">
        <f t="shared" si="10"/>
        <v>2178.000000000024</v>
      </c>
      <c r="X20" s="32"/>
      <c r="Y20" s="1">
        <f t="shared" si="11"/>
        <v>0</v>
      </c>
      <c r="Z20" s="124">
        <v>95.376</v>
      </c>
      <c r="AA20" s="1">
        <f t="shared" si="25"/>
        <v>21153.000000000175</v>
      </c>
      <c r="AB20" s="124">
        <v>5.229</v>
      </c>
      <c r="AC20" s="1">
        <f t="shared" si="26"/>
        <v>9635.999999999995</v>
      </c>
      <c r="AD20" s="124">
        <v>71.16</v>
      </c>
      <c r="AE20" s="1">
        <f t="shared" si="27"/>
        <v>17819.999999999738</v>
      </c>
      <c r="AF20" s="124">
        <v>22.29</v>
      </c>
      <c r="AG20" s="4">
        <f t="shared" si="28"/>
        <v>9437.999999999927</v>
      </c>
      <c r="AH20" s="141">
        <f t="shared" si="20"/>
        <v>58508.99999999996</v>
      </c>
      <c r="AI20" s="136">
        <f t="shared" si="16"/>
        <v>29468.999999999804</v>
      </c>
      <c r="AJ20" s="142">
        <f>('ГПП-ТЭЦфид.связи'!AH20)*(-1)</f>
        <v>-10080.000000000075</v>
      </c>
      <c r="AK20" s="142">
        <f>('ГПП-ТЭЦфид.связи'!AI20)*(-1)</f>
        <v>-7992.00000000003</v>
      </c>
      <c r="AL20" s="129">
        <f>'Стор итог'!AH18</f>
        <v>6826.600000000001</v>
      </c>
      <c r="AM20" s="132">
        <f t="shared" si="17"/>
        <v>51682.399999999965</v>
      </c>
      <c r="AN20" s="132">
        <f t="shared" si="18"/>
        <v>41602.39999999989</v>
      </c>
      <c r="AO20" s="132">
        <f t="shared" si="19"/>
        <v>48428.99999999989</v>
      </c>
      <c r="AP20" s="129"/>
    </row>
    <row r="21" spans="1:42" ht="15" customHeight="1" thickBot="1">
      <c r="A21" s="1">
        <v>12</v>
      </c>
      <c r="B21" s="124">
        <v>51.677</v>
      </c>
      <c r="C21" s="1">
        <f t="shared" si="21"/>
        <v>11219.999999999878</v>
      </c>
      <c r="D21" s="124">
        <v>77.641</v>
      </c>
      <c r="E21" s="1">
        <f t="shared" si="22"/>
        <v>9603.000000000364</v>
      </c>
      <c r="F21" s="124">
        <v>5.175</v>
      </c>
      <c r="G21" s="1">
        <f t="shared" si="23"/>
        <v>13695.000000000002</v>
      </c>
      <c r="H21" s="124">
        <v>3.913</v>
      </c>
      <c r="I21" s="1">
        <f t="shared" si="24"/>
        <v>8810.999999999996</v>
      </c>
      <c r="J21" s="124">
        <v>9.664</v>
      </c>
      <c r="K21" s="1">
        <f t="shared" si="4"/>
        <v>2441.999999999995</v>
      </c>
      <c r="L21" s="124">
        <v>9.624</v>
      </c>
      <c r="M21" s="1">
        <f t="shared" si="5"/>
        <v>0</v>
      </c>
      <c r="N21" s="32"/>
      <c r="O21" s="1">
        <f t="shared" si="6"/>
        <v>0</v>
      </c>
      <c r="P21" s="124">
        <v>7.568</v>
      </c>
      <c r="Q21" s="1">
        <f t="shared" si="7"/>
        <v>956.9999999999972</v>
      </c>
      <c r="R21" s="32"/>
      <c r="S21" s="1">
        <f t="shared" si="8"/>
        <v>0</v>
      </c>
      <c r="T21" s="124">
        <v>31.116</v>
      </c>
      <c r="U21" s="1">
        <f t="shared" si="9"/>
        <v>428.9999999999381</v>
      </c>
      <c r="V21" s="124">
        <v>4.87</v>
      </c>
      <c r="W21" s="1">
        <f t="shared" si="10"/>
        <v>2606.9999999999914</v>
      </c>
      <c r="X21" s="32"/>
      <c r="Y21" s="1">
        <f t="shared" si="11"/>
        <v>0</v>
      </c>
      <c r="Z21" s="124">
        <v>96.157</v>
      </c>
      <c r="AA21" s="1">
        <f t="shared" si="25"/>
        <v>25772.999999999727</v>
      </c>
      <c r="AB21" s="124">
        <v>5.574</v>
      </c>
      <c r="AC21" s="1">
        <f t="shared" si="26"/>
        <v>11384.99999999999</v>
      </c>
      <c r="AD21" s="124">
        <v>71.788</v>
      </c>
      <c r="AE21" s="1">
        <f t="shared" si="27"/>
        <v>20724.000000000004</v>
      </c>
      <c r="AF21" s="124">
        <v>22.616</v>
      </c>
      <c r="AG21" s="4">
        <f t="shared" si="28"/>
        <v>10758.000000000016</v>
      </c>
      <c r="AH21" s="141">
        <f t="shared" si="20"/>
        <v>73424.99999999967</v>
      </c>
      <c r="AI21" s="136">
        <f t="shared" si="16"/>
        <v>42207.000000000364</v>
      </c>
      <c r="AJ21" s="142">
        <f>('ГПП-ТЭЦфид.связи'!AH21)*(-1)</f>
        <v>-12168.00000000006</v>
      </c>
      <c r="AK21" s="142">
        <f>('ГПП-ТЭЦфид.связи'!AI21)*(-1)</f>
        <v>-9479.999999999947</v>
      </c>
      <c r="AL21" s="129">
        <f>'Стор итог'!AH19</f>
        <v>8073.799999999989</v>
      </c>
      <c r="AM21" s="132">
        <f t="shared" si="17"/>
        <v>65351.19999999968</v>
      </c>
      <c r="AN21" s="132">
        <f t="shared" si="18"/>
        <v>53183.19999999962</v>
      </c>
      <c r="AO21" s="132">
        <f t="shared" si="19"/>
        <v>61256.99999999961</v>
      </c>
      <c r="AP21" s="129"/>
    </row>
    <row r="22" spans="1:42" ht="15" customHeight="1" thickBot="1">
      <c r="A22" s="1">
        <v>13</v>
      </c>
      <c r="B22" s="124">
        <v>51.977</v>
      </c>
      <c r="C22" s="1">
        <f t="shared" si="21"/>
        <v>9899.999999999905</v>
      </c>
      <c r="D22" s="124">
        <v>77.875</v>
      </c>
      <c r="E22" s="1">
        <f t="shared" si="22"/>
        <v>7721.999999999824</v>
      </c>
      <c r="F22" s="124">
        <v>5.53</v>
      </c>
      <c r="G22" s="1">
        <f t="shared" si="23"/>
        <v>11715.000000000015</v>
      </c>
      <c r="H22" s="124">
        <v>4.131</v>
      </c>
      <c r="I22" s="1">
        <f t="shared" si="24"/>
        <v>7194.000000000014</v>
      </c>
      <c r="J22" s="124">
        <v>9.713</v>
      </c>
      <c r="K22" s="1">
        <f t="shared" si="4"/>
        <v>1616.9999999999832</v>
      </c>
      <c r="L22" s="124">
        <v>9.624</v>
      </c>
      <c r="M22" s="1">
        <f t="shared" si="5"/>
        <v>0</v>
      </c>
      <c r="N22" s="32"/>
      <c r="O22" s="1">
        <f t="shared" si="6"/>
        <v>0</v>
      </c>
      <c r="P22" s="124">
        <v>7.593</v>
      </c>
      <c r="Q22" s="1">
        <f t="shared" si="7"/>
        <v>825.0000000000117</v>
      </c>
      <c r="R22" s="32"/>
      <c r="S22" s="1">
        <f t="shared" si="8"/>
        <v>0</v>
      </c>
      <c r="T22" s="124">
        <v>31.136</v>
      </c>
      <c r="U22" s="1">
        <f t="shared" si="9"/>
        <v>659.9999999999859</v>
      </c>
      <c r="V22" s="124">
        <v>4.933</v>
      </c>
      <c r="W22" s="1">
        <f t="shared" si="10"/>
        <v>2078.999999999991</v>
      </c>
      <c r="X22" s="32"/>
      <c r="Y22" s="1">
        <f t="shared" si="11"/>
        <v>0</v>
      </c>
      <c r="Z22" s="124">
        <v>96.784</v>
      </c>
      <c r="AA22" s="1">
        <f t="shared" si="25"/>
        <v>20691.000000000317</v>
      </c>
      <c r="AB22" s="124">
        <v>5.826</v>
      </c>
      <c r="AC22" s="1">
        <f t="shared" si="26"/>
        <v>8315.999999999993</v>
      </c>
      <c r="AD22" s="124">
        <v>72.335</v>
      </c>
      <c r="AE22" s="1">
        <f t="shared" si="27"/>
        <v>18050.9999999999</v>
      </c>
      <c r="AF22" s="124">
        <v>22.898</v>
      </c>
      <c r="AG22" s="4">
        <f t="shared" si="28"/>
        <v>9306.000000000002</v>
      </c>
      <c r="AH22" s="141">
        <f t="shared" si="20"/>
        <v>61314.00000000013</v>
      </c>
      <c r="AI22" s="136">
        <f t="shared" si="16"/>
        <v>33791.99999999981</v>
      </c>
      <c r="AJ22" s="142">
        <f>('ГПП-ТЭЦфид.связи'!AH22)*(-1)</f>
        <v>-11663.999999999938</v>
      </c>
      <c r="AK22" s="142">
        <f>('ГПП-ТЭЦфид.связи'!AI22)*(-1)</f>
        <v>-8951.999999999993</v>
      </c>
      <c r="AL22" s="129">
        <f>'Стор итог'!AH20</f>
        <v>7652.60000000003</v>
      </c>
      <c r="AM22" s="132">
        <f t="shared" si="17"/>
        <v>53661.4000000001</v>
      </c>
      <c r="AN22" s="132">
        <f t="shared" si="18"/>
        <v>41997.40000000017</v>
      </c>
      <c r="AO22" s="132">
        <f t="shared" si="19"/>
        <v>49650.0000000002</v>
      </c>
      <c r="AP22" s="129"/>
    </row>
    <row r="23" spans="1:42" ht="15" customHeight="1" thickBot="1">
      <c r="A23" s="1">
        <v>14</v>
      </c>
      <c r="B23" s="124">
        <v>52.362</v>
      </c>
      <c r="C23" s="1">
        <f t="shared" si="21"/>
        <v>12705.00000000017</v>
      </c>
      <c r="D23" s="124">
        <v>78.184</v>
      </c>
      <c r="E23" s="1">
        <f t="shared" si="22"/>
        <v>10196.999999999918</v>
      </c>
      <c r="F23" s="124">
        <v>5.948</v>
      </c>
      <c r="G23" s="1">
        <f t="shared" si="23"/>
        <v>13794.000000000005</v>
      </c>
      <c r="H23" s="124">
        <v>4.389</v>
      </c>
      <c r="I23" s="1">
        <f t="shared" si="24"/>
        <v>8514</v>
      </c>
      <c r="J23" s="124">
        <v>9.779</v>
      </c>
      <c r="K23" s="1">
        <f t="shared" si="4"/>
        <v>2178.000000000024</v>
      </c>
      <c r="L23" s="124">
        <v>9.624</v>
      </c>
      <c r="M23" s="1">
        <f t="shared" si="5"/>
        <v>0</v>
      </c>
      <c r="N23" s="32"/>
      <c r="O23" s="1">
        <f t="shared" si="6"/>
        <v>0</v>
      </c>
      <c r="P23" s="124">
        <v>7.623</v>
      </c>
      <c r="Q23" s="1">
        <f t="shared" si="7"/>
        <v>990.0000000000082</v>
      </c>
      <c r="R23" s="32"/>
      <c r="S23" s="1">
        <f t="shared" si="8"/>
        <v>0</v>
      </c>
      <c r="T23" s="124">
        <v>31.156</v>
      </c>
      <c r="U23" s="1">
        <f t="shared" si="9"/>
        <v>659.9999999999859</v>
      </c>
      <c r="V23" s="124">
        <v>4.997</v>
      </c>
      <c r="W23" s="1">
        <f t="shared" si="10"/>
        <v>2112.000000000002</v>
      </c>
      <c r="X23" s="32"/>
      <c r="Y23" s="1">
        <f t="shared" si="11"/>
        <v>0</v>
      </c>
      <c r="Z23" s="124">
        <v>97.638</v>
      </c>
      <c r="AA23" s="1">
        <f t="shared" si="25"/>
        <v>28181.999999999975</v>
      </c>
      <c r="AB23" s="124">
        <v>6.211</v>
      </c>
      <c r="AC23" s="1">
        <f t="shared" si="26"/>
        <v>12705.000000000022</v>
      </c>
      <c r="AD23" s="124">
        <v>73.017</v>
      </c>
      <c r="AE23" s="1">
        <f t="shared" si="27"/>
        <v>22506.000000000073</v>
      </c>
      <c r="AF23" s="124">
        <v>23.242</v>
      </c>
      <c r="AG23" s="4">
        <f t="shared" si="28"/>
        <v>11352.00000000004</v>
      </c>
      <c r="AH23" s="141">
        <f t="shared" si="20"/>
        <v>78705.00000000026</v>
      </c>
      <c r="AI23" s="136">
        <f t="shared" si="16"/>
        <v>43889.99999999997</v>
      </c>
      <c r="AJ23" s="142">
        <f>('ГПП-ТЭЦфид.связи'!AH23)*(-1)</f>
        <v>-12071.999999999814</v>
      </c>
      <c r="AK23" s="142">
        <f>('ГПП-ТЭЦфид.связи'!AI23)*(-1)</f>
        <v>-9576.000000000031</v>
      </c>
      <c r="AL23" s="129">
        <f>'Стор итог'!AH21</f>
        <v>8991.399999999978</v>
      </c>
      <c r="AM23" s="132">
        <f t="shared" si="17"/>
        <v>69713.60000000028</v>
      </c>
      <c r="AN23" s="132">
        <f t="shared" si="18"/>
        <v>57641.60000000047</v>
      </c>
      <c r="AO23" s="132">
        <f t="shared" si="19"/>
        <v>66633.00000000045</v>
      </c>
      <c r="AP23" s="129"/>
    </row>
    <row r="24" spans="1:42" ht="15" customHeight="1" thickBot="1">
      <c r="A24" s="1">
        <v>15</v>
      </c>
      <c r="B24" s="124">
        <v>52.601</v>
      </c>
      <c r="C24" s="1">
        <f t="shared" si="21"/>
        <v>7886.999999999908</v>
      </c>
      <c r="D24" s="124">
        <v>78.384</v>
      </c>
      <c r="E24" s="1">
        <f t="shared" si="22"/>
        <v>6600.000000000094</v>
      </c>
      <c r="F24" s="124">
        <v>6.195</v>
      </c>
      <c r="G24" s="1">
        <f t="shared" si="23"/>
        <v>8150.999999999996</v>
      </c>
      <c r="H24" s="124">
        <v>4.557</v>
      </c>
      <c r="I24" s="1">
        <f t="shared" si="24"/>
        <v>5544.000000000005</v>
      </c>
      <c r="J24" s="124">
        <v>9.813</v>
      </c>
      <c r="K24" s="1">
        <f t="shared" si="4"/>
        <v>1122.000000000023</v>
      </c>
      <c r="L24" s="124">
        <v>9.624</v>
      </c>
      <c r="M24" s="1">
        <f t="shared" si="5"/>
        <v>0</v>
      </c>
      <c r="N24" s="32"/>
      <c r="O24" s="1">
        <f t="shared" si="6"/>
        <v>0</v>
      </c>
      <c r="P24" s="124">
        <v>7.639</v>
      </c>
      <c r="Q24" s="1">
        <f t="shared" si="7"/>
        <v>528.0000000000005</v>
      </c>
      <c r="R24" s="32"/>
      <c r="S24" s="1">
        <f t="shared" si="8"/>
        <v>0</v>
      </c>
      <c r="T24" s="124">
        <v>31.171</v>
      </c>
      <c r="U24" s="1">
        <f t="shared" si="9"/>
        <v>495.00000000001876</v>
      </c>
      <c r="V24" s="124">
        <v>5.035</v>
      </c>
      <c r="W24" s="1">
        <f t="shared" si="10"/>
        <v>1254.0000000000084</v>
      </c>
      <c r="X24" s="32"/>
      <c r="Y24" s="1">
        <f t="shared" si="11"/>
        <v>0</v>
      </c>
      <c r="Z24" s="124">
        <v>98.172</v>
      </c>
      <c r="AA24" s="1">
        <f t="shared" si="25"/>
        <v>17621.99999999973</v>
      </c>
      <c r="AB24" s="124">
        <v>6.451</v>
      </c>
      <c r="AC24" s="1">
        <f t="shared" si="26"/>
        <v>7919.999999999978</v>
      </c>
      <c r="AD24" s="124">
        <v>73.416</v>
      </c>
      <c r="AE24" s="1">
        <f t="shared" si="27"/>
        <v>13167.00000000003</v>
      </c>
      <c r="AF24" s="124">
        <v>23.454</v>
      </c>
      <c r="AG24" s="4">
        <f t="shared" si="28"/>
        <v>6995.999999999992</v>
      </c>
      <c r="AH24" s="141">
        <f t="shared" si="20"/>
        <v>47453.999999999665</v>
      </c>
      <c r="AI24" s="136">
        <f t="shared" si="16"/>
        <v>27786.00000000008</v>
      </c>
      <c r="AJ24" s="142">
        <f>('ГПП-ТЭЦфид.связи'!AH24)*(-1)</f>
        <v>-9888.000000000182</v>
      </c>
      <c r="AK24" s="142">
        <f>('ГПП-ТЭЦфид.связи'!AI24)*(-1)</f>
        <v>-7991.999999999996</v>
      </c>
      <c r="AL24" s="129">
        <f>'Стор итог'!AH22</f>
        <v>7163.800000000026</v>
      </c>
      <c r="AM24" s="132">
        <f t="shared" si="17"/>
        <v>40290.19999999964</v>
      </c>
      <c r="AN24" s="132">
        <f t="shared" si="18"/>
        <v>30402.19999999946</v>
      </c>
      <c r="AO24" s="132">
        <f t="shared" si="19"/>
        <v>37565.99999999948</v>
      </c>
      <c r="AP24" s="129"/>
    </row>
    <row r="25" spans="1:42" ht="15" customHeight="1" thickBot="1">
      <c r="A25" s="1">
        <v>16</v>
      </c>
      <c r="B25" s="124">
        <v>52.901</v>
      </c>
      <c r="C25" s="1">
        <f t="shared" si="21"/>
        <v>9900.00000000014</v>
      </c>
      <c r="D25" s="124">
        <v>78.592</v>
      </c>
      <c r="E25" s="1">
        <f t="shared" si="22"/>
        <v>6863.999999999947</v>
      </c>
      <c r="F25" s="124">
        <v>6.446</v>
      </c>
      <c r="G25" s="1">
        <f t="shared" si="23"/>
        <v>8282.999999999982</v>
      </c>
      <c r="H25" s="124">
        <v>4.698</v>
      </c>
      <c r="I25" s="1">
        <f t="shared" si="24"/>
        <v>4653.000000000001</v>
      </c>
      <c r="J25" s="124">
        <v>9.866</v>
      </c>
      <c r="K25" s="1">
        <f t="shared" si="4"/>
        <v>1748.9999999999686</v>
      </c>
      <c r="L25" s="124">
        <v>9.624</v>
      </c>
      <c r="M25" s="1">
        <f t="shared" si="5"/>
        <v>0</v>
      </c>
      <c r="N25" s="32"/>
      <c r="O25" s="1">
        <f t="shared" si="6"/>
        <v>0</v>
      </c>
      <c r="P25" s="124">
        <v>7.657</v>
      </c>
      <c r="Q25" s="1">
        <f t="shared" si="7"/>
        <v>593.9999999999932</v>
      </c>
      <c r="R25" s="32"/>
      <c r="S25" s="1">
        <f t="shared" si="8"/>
        <v>0</v>
      </c>
      <c r="T25" s="124">
        <v>31.198</v>
      </c>
      <c r="U25" s="1">
        <f t="shared" si="9"/>
        <v>891.0000000000338</v>
      </c>
      <c r="V25" s="124">
        <v>5.085</v>
      </c>
      <c r="W25" s="1">
        <f t="shared" si="10"/>
        <v>1649.999999999994</v>
      </c>
      <c r="X25" s="32"/>
      <c r="Y25" s="1">
        <f t="shared" si="11"/>
        <v>0</v>
      </c>
      <c r="Z25" s="124">
        <v>98.94</v>
      </c>
      <c r="AA25" s="1">
        <f t="shared" si="25"/>
        <v>25344.000000000022</v>
      </c>
      <c r="AB25" s="124">
        <v>6.804</v>
      </c>
      <c r="AC25" s="1">
        <f t="shared" si="26"/>
        <v>11649.000000000022</v>
      </c>
      <c r="AD25" s="124">
        <v>74.004</v>
      </c>
      <c r="AE25" s="1">
        <f t="shared" si="27"/>
        <v>19404.000000000266</v>
      </c>
      <c r="AF25" s="124">
        <v>23.758</v>
      </c>
      <c r="AG25" s="4">
        <f t="shared" si="28"/>
        <v>10031.99999999995</v>
      </c>
      <c r="AH25" s="141">
        <f t="shared" si="20"/>
        <v>63789.00000000035</v>
      </c>
      <c r="AI25" s="136">
        <f t="shared" si="16"/>
        <v>34253.99999999992</v>
      </c>
      <c r="AJ25" s="142">
        <f>('ГПП-ТЭЦфид.связи'!AH25)*(-1)</f>
        <v>-8568.000000000018</v>
      </c>
      <c r="AK25" s="142">
        <f>('ГПП-ТЭЦфид.связи'!AI25)*(-1)</f>
        <v>-9503.999999999985</v>
      </c>
      <c r="AL25" s="129">
        <f>'Стор итог'!AH23</f>
        <v>8492.399999999989</v>
      </c>
      <c r="AM25" s="132">
        <f t="shared" si="17"/>
        <v>55296.60000000036</v>
      </c>
      <c r="AN25" s="132">
        <f t="shared" si="18"/>
        <v>46728.60000000034</v>
      </c>
      <c r="AO25" s="132">
        <f t="shared" si="19"/>
        <v>55221.00000000033</v>
      </c>
      <c r="AP25" s="129"/>
    </row>
    <row r="26" spans="1:42" ht="15" customHeight="1" thickBot="1">
      <c r="A26" s="1">
        <v>17</v>
      </c>
      <c r="B26" s="124">
        <v>53.21</v>
      </c>
      <c r="C26" s="1">
        <f t="shared" si="21"/>
        <v>10196.999999999918</v>
      </c>
      <c r="D26" s="124">
        <v>78.738</v>
      </c>
      <c r="E26" s="1">
        <f t="shared" si="22"/>
        <v>4818.000000000026</v>
      </c>
      <c r="F26" s="124">
        <v>6.644</v>
      </c>
      <c r="G26" s="1">
        <f t="shared" si="23"/>
        <v>6534.000000000013</v>
      </c>
      <c r="H26" s="124">
        <v>4.726</v>
      </c>
      <c r="I26" s="1">
        <f t="shared" si="24"/>
        <v>923.9999999999861</v>
      </c>
      <c r="J26" s="124">
        <v>9.937</v>
      </c>
      <c r="K26" s="1">
        <f t="shared" si="4"/>
        <v>2342.999999999991</v>
      </c>
      <c r="L26" s="124">
        <v>9.624</v>
      </c>
      <c r="M26" s="1">
        <f t="shared" si="5"/>
        <v>0</v>
      </c>
      <c r="N26" s="32"/>
      <c r="O26" s="1">
        <f t="shared" si="6"/>
        <v>0</v>
      </c>
      <c r="P26" s="124">
        <v>7.672</v>
      </c>
      <c r="Q26" s="1">
        <f t="shared" si="7"/>
        <v>494.9999999999894</v>
      </c>
      <c r="R26" s="32"/>
      <c r="S26" s="1">
        <f t="shared" si="8"/>
        <v>0</v>
      </c>
      <c r="T26" s="124">
        <v>31.248</v>
      </c>
      <c r="U26" s="1">
        <f t="shared" si="9"/>
        <v>1650.0000000000234</v>
      </c>
      <c r="V26" s="124">
        <v>5.125</v>
      </c>
      <c r="W26" s="1">
        <f t="shared" si="10"/>
        <v>1320.0000000000011</v>
      </c>
      <c r="X26" s="32"/>
      <c r="Y26" s="1">
        <f t="shared" si="11"/>
        <v>0</v>
      </c>
      <c r="Z26" s="124">
        <v>99.788</v>
      </c>
      <c r="AA26" s="1">
        <f t="shared" si="25"/>
        <v>27983.999999999967</v>
      </c>
      <c r="AB26" s="124">
        <v>7.206</v>
      </c>
      <c r="AC26" s="1">
        <f t="shared" si="26"/>
        <v>13266.000000000004</v>
      </c>
      <c r="AD26" s="124">
        <v>74.674</v>
      </c>
      <c r="AE26" s="1">
        <f t="shared" si="27"/>
        <v>22110.000000000055</v>
      </c>
      <c r="AF26" s="124">
        <v>24.115</v>
      </c>
      <c r="AG26" s="4">
        <f t="shared" si="28"/>
        <v>11780.999999999978</v>
      </c>
      <c r="AH26" s="141">
        <f t="shared" si="20"/>
        <v>67517.99999999993</v>
      </c>
      <c r="AI26" s="136">
        <f t="shared" si="16"/>
        <v>31614.000000000007</v>
      </c>
      <c r="AJ26" s="142">
        <f>('ГПП-ТЭЦфид.связи'!AH26)*(-1)</f>
        <v>-15696.000000000051</v>
      </c>
      <c r="AK26" s="142">
        <f>('ГПП-ТЭЦфид.связи'!AI26)*(-1)</f>
        <v>-8592.000000000047</v>
      </c>
      <c r="AL26" s="129">
        <f>'Стор итог'!AH24</f>
        <v>8045.000000000002</v>
      </c>
      <c r="AM26" s="132">
        <f t="shared" si="17"/>
        <v>59472.99999999993</v>
      </c>
      <c r="AN26" s="132">
        <f t="shared" si="18"/>
        <v>43776.999999999876</v>
      </c>
      <c r="AO26" s="132">
        <f t="shared" si="19"/>
        <v>51821.999999999876</v>
      </c>
      <c r="AP26" s="129"/>
    </row>
    <row r="27" spans="1:42" ht="15" customHeight="1" thickBot="1">
      <c r="A27" s="1">
        <v>18</v>
      </c>
      <c r="B27" s="124">
        <v>53.455</v>
      </c>
      <c r="C27" s="1">
        <f t="shared" si="21"/>
        <v>8084.999999999915</v>
      </c>
      <c r="D27" s="124">
        <v>78.85</v>
      </c>
      <c r="E27" s="1">
        <f t="shared" si="22"/>
        <v>3695.999999999827</v>
      </c>
      <c r="F27" s="124">
        <v>6.791</v>
      </c>
      <c r="G27" s="1">
        <f t="shared" si="23"/>
        <v>4851.000000000008</v>
      </c>
      <c r="H27" s="124">
        <v>4.741</v>
      </c>
      <c r="I27" s="1">
        <f t="shared" si="24"/>
        <v>494.9999999999894</v>
      </c>
      <c r="J27" s="124">
        <v>10.014</v>
      </c>
      <c r="K27" s="1">
        <f t="shared" si="4"/>
        <v>2540.9999999999986</v>
      </c>
      <c r="L27" s="124">
        <v>9.624</v>
      </c>
      <c r="M27" s="1">
        <f t="shared" si="5"/>
        <v>0</v>
      </c>
      <c r="N27" s="32"/>
      <c r="O27" s="1">
        <f t="shared" si="6"/>
        <v>0</v>
      </c>
      <c r="P27" s="124">
        <v>7.687</v>
      </c>
      <c r="Q27" s="1">
        <f t="shared" si="7"/>
        <v>495.00000000001876</v>
      </c>
      <c r="R27" s="32"/>
      <c r="S27" s="1">
        <f t="shared" si="8"/>
        <v>0</v>
      </c>
      <c r="T27" s="124">
        <v>31.287</v>
      </c>
      <c r="U27" s="1">
        <f t="shared" si="9"/>
        <v>1286.9999999999316</v>
      </c>
      <c r="V27" s="124">
        <v>5.156</v>
      </c>
      <c r="W27" s="1">
        <f t="shared" si="10"/>
        <v>1022.9999999999899</v>
      </c>
      <c r="X27" s="32"/>
      <c r="Y27" s="1">
        <f t="shared" si="11"/>
        <v>0</v>
      </c>
      <c r="Z27" s="124">
        <v>100.466</v>
      </c>
      <c r="AA27" s="1">
        <f t="shared" si="25"/>
        <v>22373.99999999991</v>
      </c>
      <c r="AB27" s="124">
        <v>7.517</v>
      </c>
      <c r="AC27" s="1">
        <f t="shared" si="26"/>
        <v>10262.999999999998</v>
      </c>
      <c r="AD27" s="124">
        <v>75.2</v>
      </c>
      <c r="AE27" s="1">
        <f t="shared" si="27"/>
        <v>17357.999999999876</v>
      </c>
      <c r="AF27" s="124">
        <v>24.385</v>
      </c>
      <c r="AG27" s="4">
        <f t="shared" si="28"/>
        <v>8910.000000000104</v>
      </c>
      <c r="AH27" s="141">
        <f t="shared" si="20"/>
        <v>53921.999999999774</v>
      </c>
      <c r="AI27" s="136">
        <f t="shared" si="16"/>
        <v>23891.99999999989</v>
      </c>
      <c r="AJ27" s="142">
        <f>('ГПП-ТЭЦфид.связи'!AH27)*(-1)</f>
        <v>-11927.999999999929</v>
      </c>
      <c r="AK27" s="142">
        <f>('ГПП-ТЭЦфид.связи'!AI27)*(-1)</f>
        <v>-9143.999999999945</v>
      </c>
      <c r="AL27" s="129">
        <f>'Стор итог'!AH25</f>
        <v>8369.799999999988</v>
      </c>
      <c r="AM27" s="132">
        <f t="shared" si="17"/>
        <v>45552.199999999786</v>
      </c>
      <c r="AN27" s="132">
        <f t="shared" si="18"/>
        <v>33624.19999999986</v>
      </c>
      <c r="AO27" s="132">
        <f t="shared" si="19"/>
        <v>41993.99999999985</v>
      </c>
      <c r="AP27" s="129"/>
    </row>
    <row r="28" spans="1:42" ht="15" customHeight="1" thickBot="1">
      <c r="A28" s="1">
        <v>19</v>
      </c>
      <c r="B28" s="124">
        <v>53.743</v>
      </c>
      <c r="C28" s="1">
        <f t="shared" si="21"/>
        <v>9504.000000000126</v>
      </c>
      <c r="D28" s="124">
        <v>79.007</v>
      </c>
      <c r="E28" s="1">
        <f t="shared" si="22"/>
        <v>5181.000000000353</v>
      </c>
      <c r="F28" s="124">
        <v>7.082</v>
      </c>
      <c r="G28" s="1">
        <f t="shared" si="23"/>
        <v>9602.999999999984</v>
      </c>
      <c r="H28" s="124">
        <v>4.854</v>
      </c>
      <c r="I28" s="1">
        <f t="shared" si="24"/>
        <v>3729.000000000014</v>
      </c>
      <c r="J28" s="124">
        <v>10.123</v>
      </c>
      <c r="K28" s="1">
        <f t="shared" si="4"/>
        <v>3596.9999999999995</v>
      </c>
      <c r="L28" s="124">
        <v>9.624</v>
      </c>
      <c r="M28" s="1">
        <f t="shared" si="5"/>
        <v>0</v>
      </c>
      <c r="N28" s="32"/>
      <c r="O28" s="1">
        <f t="shared" si="6"/>
        <v>0</v>
      </c>
      <c r="P28" s="124">
        <v>7.704</v>
      </c>
      <c r="Q28" s="1">
        <f t="shared" si="7"/>
        <v>560.9999999999822</v>
      </c>
      <c r="R28" s="32"/>
      <c r="S28" s="1">
        <f t="shared" si="8"/>
        <v>0</v>
      </c>
      <c r="T28" s="124">
        <v>31.32</v>
      </c>
      <c r="U28" s="1">
        <f t="shared" si="9"/>
        <v>1089.0000000000414</v>
      </c>
      <c r="V28" s="124">
        <v>5.206</v>
      </c>
      <c r="W28" s="1">
        <f t="shared" si="10"/>
        <v>1650.0000000000234</v>
      </c>
      <c r="X28" s="32"/>
      <c r="Y28" s="1">
        <f t="shared" si="11"/>
        <v>0</v>
      </c>
      <c r="Z28" s="124">
        <v>101.231</v>
      </c>
      <c r="AA28" s="1">
        <f t="shared" si="25"/>
        <v>25245.00000000002</v>
      </c>
      <c r="AB28" s="124">
        <v>7.857</v>
      </c>
      <c r="AC28" s="1">
        <f t="shared" si="26"/>
        <v>11219.999999999995</v>
      </c>
      <c r="AD28" s="124">
        <v>75.788</v>
      </c>
      <c r="AE28" s="1">
        <f t="shared" si="27"/>
        <v>19403.999999999796</v>
      </c>
      <c r="AF28" s="124">
        <v>24.679</v>
      </c>
      <c r="AG28" s="4">
        <f t="shared" si="28"/>
        <v>9701.999999999898</v>
      </c>
      <c r="AH28" s="141">
        <f t="shared" si="20"/>
        <v>66263.99999999988</v>
      </c>
      <c r="AI28" s="136">
        <f t="shared" si="16"/>
        <v>30921.000000000302</v>
      </c>
      <c r="AJ28" s="142">
        <f>('ГПП-ТЭЦфид.связи'!AH28)*(-1)</f>
        <v>-11495.999999999829</v>
      </c>
      <c r="AK28" s="142">
        <f>('ГПП-ТЭЦфид.связи'!AI28)*(-1)</f>
        <v>-8712.000000000075</v>
      </c>
      <c r="AL28" s="129">
        <f>'Стор итог'!AH26</f>
        <v>8723.600000000011</v>
      </c>
      <c r="AM28" s="132">
        <f t="shared" si="17"/>
        <v>57540.39999999987</v>
      </c>
      <c r="AN28" s="132">
        <f t="shared" si="18"/>
        <v>46044.40000000004</v>
      </c>
      <c r="AO28" s="132">
        <f t="shared" si="19"/>
        <v>54768.00000000005</v>
      </c>
      <c r="AP28" s="129"/>
    </row>
    <row r="29" spans="1:42" ht="15" customHeight="1" thickBot="1">
      <c r="A29" s="1">
        <v>20</v>
      </c>
      <c r="B29" s="124">
        <v>53.991</v>
      </c>
      <c r="C29" s="1">
        <f t="shared" si="21"/>
        <v>8183.999999999919</v>
      </c>
      <c r="D29" s="124">
        <v>79.2</v>
      </c>
      <c r="E29" s="1">
        <f t="shared" si="22"/>
        <v>6368.999999999929</v>
      </c>
      <c r="F29" s="124">
        <v>7.35</v>
      </c>
      <c r="G29" s="1">
        <f t="shared" si="23"/>
        <v>8843.999999999993</v>
      </c>
      <c r="H29" s="124">
        <v>5.012</v>
      </c>
      <c r="I29" s="1">
        <f t="shared" si="24"/>
        <v>5213.999999999983</v>
      </c>
      <c r="J29" s="124">
        <v>10.219</v>
      </c>
      <c r="K29" s="1">
        <f t="shared" si="4"/>
        <v>3168.0000000000027</v>
      </c>
      <c r="L29" s="124">
        <v>9.624</v>
      </c>
      <c r="M29" s="1">
        <f t="shared" si="5"/>
        <v>0</v>
      </c>
      <c r="N29" s="32"/>
      <c r="O29" s="1">
        <f t="shared" si="6"/>
        <v>0</v>
      </c>
      <c r="P29" s="124">
        <v>7.719</v>
      </c>
      <c r="Q29" s="1">
        <f t="shared" si="7"/>
        <v>495.00000000001876</v>
      </c>
      <c r="R29" s="32"/>
      <c r="S29" s="1">
        <f t="shared" si="8"/>
        <v>0</v>
      </c>
      <c r="T29" s="124">
        <v>31.358</v>
      </c>
      <c r="U29" s="1">
        <f t="shared" si="9"/>
        <v>1254.0000000000084</v>
      </c>
      <c r="V29" s="124">
        <v>5.236</v>
      </c>
      <c r="W29" s="1">
        <f t="shared" si="10"/>
        <v>989.9999999999789</v>
      </c>
      <c r="X29" s="32"/>
      <c r="Y29" s="1">
        <f t="shared" si="11"/>
        <v>0</v>
      </c>
      <c r="Z29" s="124">
        <v>101.801</v>
      </c>
      <c r="AA29" s="1">
        <f t="shared" si="25"/>
        <v>18810.000000000244</v>
      </c>
      <c r="AB29" s="124">
        <v>8.116</v>
      </c>
      <c r="AC29" s="1">
        <f t="shared" si="26"/>
        <v>8546.999999999982</v>
      </c>
      <c r="AD29" s="124">
        <v>76.222</v>
      </c>
      <c r="AE29" s="1">
        <f t="shared" si="27"/>
        <v>14321.999999999918</v>
      </c>
      <c r="AF29" s="124">
        <v>24.894</v>
      </c>
      <c r="AG29" s="4">
        <f t="shared" si="28"/>
        <v>7094.999999999995</v>
      </c>
      <c r="AH29" s="141">
        <f t="shared" si="20"/>
        <v>52074.00000000007</v>
      </c>
      <c r="AI29" s="136">
        <f t="shared" si="16"/>
        <v>27719.99999999985</v>
      </c>
      <c r="AJ29" s="142">
        <f>('ГПП-ТЭЦфид.связи'!AH29)*(-1)</f>
        <v>-9096.000000000186</v>
      </c>
      <c r="AK29" s="142">
        <f>('ГПП-ТЭЦфид.связи'!AI29)*(-1)</f>
        <v>-7271.999999999942</v>
      </c>
      <c r="AL29" s="129">
        <f>'Стор итог'!AH27</f>
        <v>7272.199999999997</v>
      </c>
      <c r="AM29" s="132">
        <f t="shared" si="17"/>
        <v>44801.800000000076</v>
      </c>
      <c r="AN29" s="132">
        <f t="shared" si="18"/>
        <v>35705.79999999989</v>
      </c>
      <c r="AO29" s="132">
        <f t="shared" si="19"/>
        <v>42977.99999999988</v>
      </c>
      <c r="AP29" s="129"/>
    </row>
    <row r="30" spans="1:42" ht="15" customHeight="1" thickBot="1">
      <c r="A30" s="1">
        <v>21</v>
      </c>
      <c r="B30" s="124">
        <v>54.211</v>
      </c>
      <c r="C30" s="1">
        <f t="shared" si="21"/>
        <v>7259.999999999963</v>
      </c>
      <c r="D30" s="124">
        <v>79.389</v>
      </c>
      <c r="E30" s="1">
        <f t="shared" si="22"/>
        <v>6236.999999999767</v>
      </c>
      <c r="F30" s="124">
        <v>7.626</v>
      </c>
      <c r="G30" s="1">
        <f t="shared" si="23"/>
        <v>9108.000000000024</v>
      </c>
      <c r="H30" s="124">
        <v>5.23</v>
      </c>
      <c r="I30" s="1">
        <f t="shared" si="24"/>
        <v>7194.000000000028</v>
      </c>
      <c r="J30" s="124">
        <v>10.287</v>
      </c>
      <c r="K30" s="1">
        <f t="shared" si="4"/>
        <v>2244.000000000046</v>
      </c>
      <c r="L30" s="124">
        <v>9.624</v>
      </c>
      <c r="M30" s="1">
        <f t="shared" si="5"/>
        <v>0</v>
      </c>
      <c r="N30" s="32"/>
      <c r="O30" s="1">
        <f t="shared" si="6"/>
        <v>0</v>
      </c>
      <c r="P30" s="124">
        <v>7.73</v>
      </c>
      <c r="Q30" s="1">
        <f t="shared" si="7"/>
        <v>363.000000000004</v>
      </c>
      <c r="R30" s="32"/>
      <c r="S30" s="1">
        <f t="shared" si="8"/>
        <v>0</v>
      </c>
      <c r="T30" s="124">
        <v>31.4</v>
      </c>
      <c r="U30" s="1">
        <f t="shared" si="9"/>
        <v>1385.9999999999352</v>
      </c>
      <c r="V30" s="124">
        <v>5.255</v>
      </c>
      <c r="W30" s="1">
        <f t="shared" si="10"/>
        <v>627.0000000000042</v>
      </c>
      <c r="X30" s="32"/>
      <c r="Y30" s="1">
        <f t="shared" si="11"/>
        <v>0</v>
      </c>
      <c r="Z30" s="124">
        <v>102.253</v>
      </c>
      <c r="AA30" s="1">
        <f t="shared" si="25"/>
        <v>14915.99999999994</v>
      </c>
      <c r="AB30" s="124">
        <v>8.316</v>
      </c>
      <c r="AC30" s="1">
        <f t="shared" si="26"/>
        <v>6600.0000000000355</v>
      </c>
      <c r="AD30" s="124">
        <v>76.602</v>
      </c>
      <c r="AE30" s="1">
        <f t="shared" si="27"/>
        <v>12540.000000000318</v>
      </c>
      <c r="AF30" s="124">
        <v>25.084</v>
      </c>
      <c r="AG30" s="4">
        <f t="shared" si="28"/>
        <v>6270.000000000042</v>
      </c>
      <c r="AH30" s="141">
        <f t="shared" si="20"/>
        <v>44682.00000000036</v>
      </c>
      <c r="AI30" s="136">
        <f t="shared" si="16"/>
        <v>26564.999999999876</v>
      </c>
      <c r="AJ30" s="142">
        <f>('ГПП-ТЭЦфид.связи'!AH30)*(-1)</f>
        <v>-12263.99999999988</v>
      </c>
      <c r="AK30" s="142">
        <f>('ГПП-ТЭЦфид.связи'!AI30)*(-1)</f>
        <v>-9360.000000000022</v>
      </c>
      <c r="AL30" s="129">
        <f>'Стор итог'!AH28</f>
        <v>9782.999999999996</v>
      </c>
      <c r="AM30" s="132">
        <f t="shared" si="17"/>
        <v>34899.000000000364</v>
      </c>
      <c r="AN30" s="132">
        <f t="shared" si="18"/>
        <v>22635.000000000484</v>
      </c>
      <c r="AO30" s="132">
        <f t="shared" si="19"/>
        <v>32418.00000000048</v>
      </c>
      <c r="AP30" s="129"/>
    </row>
    <row r="31" spans="1:42" ht="15" customHeight="1" thickBot="1">
      <c r="A31" s="1">
        <v>22</v>
      </c>
      <c r="B31" s="124">
        <v>54.532</v>
      </c>
      <c r="C31" s="1">
        <f t="shared" si="21"/>
        <v>10592.999999999933</v>
      </c>
      <c r="D31" s="124">
        <v>79.679</v>
      </c>
      <c r="E31" s="1">
        <f t="shared" si="22"/>
        <v>9570.000000000206</v>
      </c>
      <c r="F31" s="124">
        <v>8.035</v>
      </c>
      <c r="G31" s="1">
        <f t="shared" si="23"/>
        <v>13496.999999999995</v>
      </c>
      <c r="H31" s="124">
        <v>5.455</v>
      </c>
      <c r="I31" s="1">
        <f t="shared" si="24"/>
        <v>7424.999999999988</v>
      </c>
      <c r="J31" s="124">
        <v>10.383</v>
      </c>
      <c r="K31" s="1">
        <f t="shared" si="4"/>
        <v>3167.999999999944</v>
      </c>
      <c r="L31" s="124">
        <v>9.624</v>
      </c>
      <c r="M31" s="1">
        <f t="shared" si="5"/>
        <v>0</v>
      </c>
      <c r="N31" s="32"/>
      <c r="O31" s="1">
        <f t="shared" si="6"/>
        <v>0</v>
      </c>
      <c r="P31" s="124">
        <v>7.739</v>
      </c>
      <c r="Q31" s="1">
        <f t="shared" si="7"/>
        <v>296.9999999999819</v>
      </c>
      <c r="R31" s="32"/>
      <c r="S31" s="1">
        <f t="shared" si="8"/>
        <v>0</v>
      </c>
      <c r="T31" s="124">
        <v>31.45</v>
      </c>
      <c r="U31" s="1">
        <f t="shared" si="9"/>
        <v>1650.0000000000234</v>
      </c>
      <c r="V31" s="124">
        <v>5.285</v>
      </c>
      <c r="W31" s="1">
        <f t="shared" si="10"/>
        <v>990.0000000000082</v>
      </c>
      <c r="X31" s="32"/>
      <c r="Y31" s="1">
        <f t="shared" si="11"/>
        <v>0</v>
      </c>
      <c r="Z31" s="124">
        <v>102.951</v>
      </c>
      <c r="AA31" s="1">
        <f t="shared" si="25"/>
        <v>23033.999999999778</v>
      </c>
      <c r="AB31" s="124">
        <v>8.63</v>
      </c>
      <c r="AC31" s="1">
        <f t="shared" si="26"/>
        <v>10362.000000000002</v>
      </c>
      <c r="AD31" s="124">
        <v>77.181</v>
      </c>
      <c r="AE31" s="1">
        <f t="shared" si="27"/>
        <v>19106.999999999785</v>
      </c>
      <c r="AF31" s="124">
        <v>25.376</v>
      </c>
      <c r="AG31" s="4">
        <f t="shared" si="28"/>
        <v>9636.000000000053</v>
      </c>
      <c r="AH31" s="141">
        <f t="shared" si="20"/>
        <v>67748.99999999942</v>
      </c>
      <c r="AI31" s="136">
        <f t="shared" si="16"/>
        <v>37686.00000000027</v>
      </c>
      <c r="AJ31" s="142">
        <f>('ГПП-ТЭЦфид.связи'!AH31)*(-1)</f>
        <v>-10608.000000000106</v>
      </c>
      <c r="AK31" s="142">
        <f>('ГПП-ТЭЦфид.связи'!AI31)*(-1)</f>
        <v>-7992.00000000003</v>
      </c>
      <c r="AL31" s="129">
        <f>'Стор итог'!AH29</f>
        <v>7303.999999999997</v>
      </c>
      <c r="AM31" s="132">
        <f t="shared" si="17"/>
        <v>60444.99999999942</v>
      </c>
      <c r="AN31" s="132">
        <f t="shared" si="18"/>
        <v>49836.999999999316</v>
      </c>
      <c r="AO31" s="132">
        <f t="shared" si="19"/>
        <v>57140.999999999316</v>
      </c>
      <c r="AP31" s="129"/>
    </row>
    <row r="32" spans="1:42" ht="15" customHeight="1" thickBot="1">
      <c r="A32" s="1">
        <v>23</v>
      </c>
      <c r="B32" s="124">
        <v>54.31</v>
      </c>
      <c r="C32" s="1">
        <f t="shared" si="21"/>
        <v>-7325.999999999809</v>
      </c>
      <c r="D32" s="124">
        <v>79.965</v>
      </c>
      <c r="E32" s="1">
        <f t="shared" si="22"/>
        <v>9438.000000000045</v>
      </c>
      <c r="F32" s="124">
        <v>8.504</v>
      </c>
      <c r="G32" s="1">
        <f t="shared" si="23"/>
        <v>15476.99999999998</v>
      </c>
      <c r="H32" s="124">
        <v>5.739</v>
      </c>
      <c r="I32" s="1">
        <f t="shared" si="24"/>
        <v>9371.999999999995</v>
      </c>
      <c r="J32" s="124">
        <v>10.468</v>
      </c>
      <c r="K32" s="1">
        <f t="shared" si="4"/>
        <v>2805.000000000028</v>
      </c>
      <c r="L32" s="124">
        <v>9.624</v>
      </c>
      <c r="M32" s="1">
        <f t="shared" si="5"/>
        <v>0</v>
      </c>
      <c r="N32" s="32"/>
      <c r="O32" s="1">
        <f t="shared" si="6"/>
        <v>0</v>
      </c>
      <c r="P32" s="124">
        <v>7.752</v>
      </c>
      <c r="Q32" s="1">
        <f t="shared" si="7"/>
        <v>428.9999999999967</v>
      </c>
      <c r="R32" s="32"/>
      <c r="S32" s="1">
        <f t="shared" si="8"/>
        <v>0</v>
      </c>
      <c r="T32" s="124">
        <v>31.51</v>
      </c>
      <c r="U32" s="1">
        <f t="shared" si="9"/>
        <v>1980.000000000075</v>
      </c>
      <c r="V32" s="124">
        <v>5.31</v>
      </c>
      <c r="W32" s="1">
        <f t="shared" si="10"/>
        <v>824.9999999999824</v>
      </c>
      <c r="X32" s="32"/>
      <c r="Y32" s="1">
        <f t="shared" si="11"/>
        <v>0</v>
      </c>
      <c r="Z32" s="124">
        <v>103.802</v>
      </c>
      <c r="AA32" s="1">
        <f t="shared" si="25"/>
        <v>28083.00000000044</v>
      </c>
      <c r="AB32" s="124">
        <v>9.028</v>
      </c>
      <c r="AC32" s="1">
        <f t="shared" si="26"/>
        <v>13133.999999999989</v>
      </c>
      <c r="AD32" s="124">
        <v>77.859</v>
      </c>
      <c r="AE32" s="1">
        <f t="shared" si="27"/>
        <v>22373.99999999991</v>
      </c>
      <c r="AF32" s="124">
        <v>25.719</v>
      </c>
      <c r="AG32" s="4">
        <f t="shared" si="28"/>
        <v>11318.999999999998</v>
      </c>
      <c r="AH32" s="141">
        <f t="shared" si="20"/>
        <v>59433.00000000048</v>
      </c>
      <c r="AI32" s="142">
        <f t="shared" si="16"/>
        <v>43659.000000000015</v>
      </c>
      <c r="AJ32" s="142">
        <f>('ГПП-ТЭЦфид.связи'!AH32)*(-1)</f>
        <v>-14375.99999999992</v>
      </c>
      <c r="AK32" s="142">
        <f>('ГПП-ТЭЦфид.связи'!AI32)*(-1)</f>
        <v>-10751.999999999993</v>
      </c>
      <c r="AL32" s="129">
        <f>'Стор итог'!AH30</f>
        <v>8558.400000000012</v>
      </c>
      <c r="AM32" s="129">
        <f t="shared" si="17"/>
        <v>50874.60000000047</v>
      </c>
      <c r="AN32" s="129">
        <f t="shared" si="18"/>
        <v>36498.60000000055</v>
      </c>
      <c r="AO32" s="129">
        <f t="shared" si="19"/>
        <v>45057.00000000057</v>
      </c>
      <c r="AP32" s="129"/>
    </row>
    <row r="33" spans="1:42" ht="15" customHeight="1" thickBot="1">
      <c r="A33" s="1">
        <v>24</v>
      </c>
      <c r="B33" s="124">
        <v>55.203</v>
      </c>
      <c r="C33" s="1">
        <f t="shared" si="21"/>
        <v>29469.000000000022</v>
      </c>
      <c r="D33" s="124">
        <v>80.161</v>
      </c>
      <c r="E33" s="1">
        <f t="shared" si="22"/>
        <v>6467.999999999933</v>
      </c>
      <c r="F33" s="124">
        <v>8.757</v>
      </c>
      <c r="G33" s="1">
        <f t="shared" si="23"/>
        <v>8349.000000000004</v>
      </c>
      <c r="H33" s="124">
        <v>5.855</v>
      </c>
      <c r="I33" s="1">
        <f t="shared" si="24"/>
        <v>3828.000000000018</v>
      </c>
      <c r="J33" s="124">
        <v>10.507</v>
      </c>
      <c r="K33" s="1">
        <f t="shared" si="4"/>
        <v>1286.9999999999902</v>
      </c>
      <c r="L33" s="124">
        <v>9.624</v>
      </c>
      <c r="M33" s="1">
        <f t="shared" si="5"/>
        <v>0</v>
      </c>
      <c r="N33" s="32"/>
      <c r="O33" s="1">
        <f t="shared" si="6"/>
        <v>0</v>
      </c>
      <c r="P33" s="124">
        <v>7.756</v>
      </c>
      <c r="Q33" s="1">
        <f t="shared" si="7"/>
        <v>132.00000000001478</v>
      </c>
      <c r="R33" s="32"/>
      <c r="S33" s="1">
        <f t="shared" si="8"/>
        <v>0</v>
      </c>
      <c r="T33" s="124">
        <v>31.582</v>
      </c>
      <c r="U33" s="1">
        <f t="shared" si="9"/>
        <v>2375.9999999999727</v>
      </c>
      <c r="V33" s="124">
        <v>5.328</v>
      </c>
      <c r="W33" s="1">
        <f t="shared" si="10"/>
        <v>594.0000000000225</v>
      </c>
      <c r="X33" s="32"/>
      <c r="Y33" s="1">
        <f t="shared" si="11"/>
        <v>0</v>
      </c>
      <c r="Z33" s="124">
        <v>104.524</v>
      </c>
      <c r="AA33" s="1">
        <f t="shared" si="25"/>
        <v>23825.999999999807</v>
      </c>
      <c r="AB33" s="124">
        <v>9.368</v>
      </c>
      <c r="AC33" s="1">
        <f t="shared" si="26"/>
        <v>11219.999999999995</v>
      </c>
      <c r="AD33" s="124">
        <v>78.412</v>
      </c>
      <c r="AE33" s="1">
        <f t="shared" si="27"/>
        <v>18249.00000000038</v>
      </c>
      <c r="AF33" s="124">
        <v>26.005</v>
      </c>
      <c r="AG33" s="4">
        <f t="shared" si="28"/>
        <v>9437.999999999927</v>
      </c>
      <c r="AH33" s="141">
        <f t="shared" si="20"/>
        <v>78804.00000000023</v>
      </c>
      <c r="AI33" s="142">
        <f t="shared" si="16"/>
        <v>31415.99999999988</v>
      </c>
      <c r="AJ33" s="142">
        <f>('ГПП-ТЭЦфид.связи'!AH33)*(-1)</f>
        <v>-8568.00000000007</v>
      </c>
      <c r="AK33" s="142">
        <f>('ГПП-ТЭЦфид.связи'!AI33)*(-1)</f>
        <v>-6551.999999999958</v>
      </c>
      <c r="AL33" s="129">
        <f>'Стор итог'!AH31</f>
        <v>5635.199999999999</v>
      </c>
      <c r="AM33" s="129">
        <f t="shared" si="17"/>
        <v>73168.80000000024</v>
      </c>
      <c r="AN33" s="129">
        <f t="shared" si="18"/>
        <v>64600.80000000016</v>
      </c>
      <c r="AO33" s="129">
        <f t="shared" si="19"/>
        <v>70236.00000000016</v>
      </c>
      <c r="AP33" s="129"/>
    </row>
    <row r="34" spans="1:42" ht="15" customHeight="1" thickBot="1">
      <c r="A34" s="1">
        <v>1</v>
      </c>
      <c r="B34" s="124">
        <v>55.472</v>
      </c>
      <c r="C34" s="1">
        <f t="shared" si="21"/>
        <v>8876.999999999945</v>
      </c>
      <c r="D34" s="124">
        <v>80.288</v>
      </c>
      <c r="E34" s="1">
        <f t="shared" si="22"/>
        <v>4190.999999999846</v>
      </c>
      <c r="F34" s="124">
        <v>8.987</v>
      </c>
      <c r="G34" s="1">
        <f t="shared" si="23"/>
        <v>7590.000000000014</v>
      </c>
      <c r="H34" s="124">
        <v>5.913</v>
      </c>
      <c r="I34" s="1">
        <f t="shared" si="24"/>
        <v>1913.9999999999943</v>
      </c>
      <c r="J34" s="124">
        <v>10.519</v>
      </c>
      <c r="K34" s="1">
        <f t="shared" si="4"/>
        <v>396.000000000015</v>
      </c>
      <c r="L34" s="124">
        <v>9.624</v>
      </c>
      <c r="M34" s="1">
        <f t="shared" si="5"/>
        <v>0</v>
      </c>
      <c r="N34" s="32"/>
      <c r="O34" s="1">
        <f t="shared" si="6"/>
        <v>0</v>
      </c>
      <c r="P34" s="124">
        <v>7.759</v>
      </c>
      <c r="Q34" s="1">
        <f t="shared" si="7"/>
        <v>99.00000000000375</v>
      </c>
      <c r="R34" s="32"/>
      <c r="S34" s="1">
        <f t="shared" si="8"/>
        <v>0</v>
      </c>
      <c r="T34" s="124">
        <v>31.652</v>
      </c>
      <c r="U34" s="1">
        <f t="shared" si="9"/>
        <v>2310.0000000000095</v>
      </c>
      <c r="V34" s="124">
        <v>5.348</v>
      </c>
      <c r="W34" s="1">
        <f t="shared" si="10"/>
        <v>659.9999999999859</v>
      </c>
      <c r="X34" s="32"/>
      <c r="Y34" s="1">
        <f t="shared" si="11"/>
        <v>0</v>
      </c>
      <c r="Z34" s="124">
        <v>105.282</v>
      </c>
      <c r="AA34" s="1">
        <f t="shared" si="25"/>
        <v>25013.999999999854</v>
      </c>
      <c r="AB34" s="124">
        <v>9.728</v>
      </c>
      <c r="AC34" s="1">
        <f t="shared" si="26"/>
        <v>11879.999999999982</v>
      </c>
      <c r="AD34" s="124">
        <v>79.002</v>
      </c>
      <c r="AE34" s="1">
        <f t="shared" si="27"/>
        <v>19469.999999999643</v>
      </c>
      <c r="AF34" s="124">
        <v>26.315</v>
      </c>
      <c r="AG34" s="4">
        <f t="shared" si="28"/>
        <v>10230.000000000075</v>
      </c>
      <c r="AH34" s="141">
        <f t="shared" si="20"/>
        <v>59036.99999999946</v>
      </c>
      <c r="AI34" s="142">
        <f t="shared" si="16"/>
        <v>28775.999999999876</v>
      </c>
      <c r="AJ34" s="142">
        <f>('ГПП-ТЭЦфид.связи'!AH34)*(-1)</f>
        <v>-12047.99999999999</v>
      </c>
      <c r="AK34" s="142">
        <f>('ГПП-ТЭЦфид.связи'!AI34)*(-1)</f>
        <v>-8567.999999999984</v>
      </c>
      <c r="AL34" s="129">
        <f>'Стор итог'!AH32</f>
        <v>5454.000000000006</v>
      </c>
      <c r="AM34" s="129">
        <f t="shared" si="17"/>
        <v>53582.999999999454</v>
      </c>
      <c r="AN34" s="129">
        <f t="shared" si="18"/>
        <v>41534.99999999946</v>
      </c>
      <c r="AO34" s="129">
        <f t="shared" si="19"/>
        <v>46988.99999999947</v>
      </c>
      <c r="AP34" s="129"/>
    </row>
    <row r="35" spans="1:42" ht="15" customHeight="1" thickBot="1">
      <c r="A35" s="1">
        <v>2</v>
      </c>
      <c r="B35" s="124">
        <v>55.723</v>
      </c>
      <c r="C35" s="1">
        <f t="shared" si="21"/>
        <v>8282.999999999924</v>
      </c>
      <c r="D35" s="124">
        <v>80.407</v>
      </c>
      <c r="E35" s="1">
        <f t="shared" si="22"/>
        <v>3926.9999999999927</v>
      </c>
      <c r="F35" s="124">
        <v>9.205</v>
      </c>
      <c r="G35" s="1">
        <f t="shared" si="23"/>
        <v>7193.999999999999</v>
      </c>
      <c r="H35" s="124">
        <v>5.973</v>
      </c>
      <c r="I35" s="1">
        <f t="shared" si="24"/>
        <v>1979.999999999987</v>
      </c>
      <c r="J35" s="124">
        <v>10.519</v>
      </c>
      <c r="K35" s="1">
        <f t="shared" si="4"/>
        <v>0</v>
      </c>
      <c r="L35" s="124">
        <v>9.624</v>
      </c>
      <c r="M35" s="1">
        <f t="shared" si="5"/>
        <v>0</v>
      </c>
      <c r="N35" s="32"/>
      <c r="O35" s="1">
        <f t="shared" si="6"/>
        <v>0</v>
      </c>
      <c r="P35" s="124">
        <v>7.759</v>
      </c>
      <c r="Q35" s="1">
        <f t="shared" si="7"/>
        <v>0</v>
      </c>
      <c r="R35" s="32"/>
      <c r="S35" s="1">
        <f t="shared" si="8"/>
        <v>0</v>
      </c>
      <c r="T35" s="124">
        <v>31.72</v>
      </c>
      <c r="U35" s="1">
        <f t="shared" si="9"/>
        <v>2243.9999999999286</v>
      </c>
      <c r="V35" s="124">
        <v>5.369</v>
      </c>
      <c r="W35" s="1">
        <f t="shared" si="10"/>
        <v>692.9999999999969</v>
      </c>
      <c r="X35" s="32"/>
      <c r="Y35" s="1">
        <f t="shared" si="11"/>
        <v>0</v>
      </c>
      <c r="Z35" s="124">
        <v>105.956</v>
      </c>
      <c r="AA35" s="1">
        <f t="shared" si="25"/>
        <v>22242.00000000022</v>
      </c>
      <c r="AB35" s="124">
        <v>10.048</v>
      </c>
      <c r="AC35" s="1">
        <f t="shared" si="26"/>
        <v>10560.00000000001</v>
      </c>
      <c r="AD35" s="124">
        <v>79.502</v>
      </c>
      <c r="AE35" s="1">
        <f t="shared" si="27"/>
        <v>16500</v>
      </c>
      <c r="AF35" s="124">
        <v>26.578</v>
      </c>
      <c r="AG35" s="4">
        <f t="shared" si="28"/>
        <v>8678.999999999938</v>
      </c>
      <c r="AH35" s="141">
        <f t="shared" si="20"/>
        <v>51975.00000000021</v>
      </c>
      <c r="AI35" s="142">
        <f t="shared" si="16"/>
        <v>25838.999999999924</v>
      </c>
      <c r="AJ35" s="142">
        <f>('ГПП-ТЭЦфид.связи'!AH35)*(-1)</f>
        <v>-10871.999999999884</v>
      </c>
      <c r="AK35" s="142">
        <f>('ГПП-ТЭЦфид.связи'!AI35)*(-1)</f>
        <v>-8688.000000000045</v>
      </c>
      <c r="AL35" s="129">
        <f>'Стор итог'!AH33</f>
        <v>4800.999999999989</v>
      </c>
      <c r="AM35" s="129">
        <f t="shared" si="17"/>
        <v>47174.00000000022</v>
      </c>
      <c r="AN35" s="129">
        <f t="shared" si="18"/>
        <v>36302.000000000335</v>
      </c>
      <c r="AO35" s="129">
        <f t="shared" si="19"/>
        <v>41103.00000000032</v>
      </c>
      <c r="AP35" s="129"/>
    </row>
    <row r="36" spans="1:42" ht="15" customHeight="1">
      <c r="A36" s="5" t="s">
        <v>29</v>
      </c>
      <c r="B36" s="121"/>
      <c r="C36" s="5">
        <f>SUM(C12:C35)</f>
        <v>225323.99999999988</v>
      </c>
      <c r="D36" s="5"/>
      <c r="E36" s="5">
        <f>SUM(E12:E35)</f>
        <v>152229</v>
      </c>
      <c r="F36" s="5"/>
      <c r="G36" s="5">
        <f>SUM(G12:G35)</f>
        <v>237962.9999999999</v>
      </c>
      <c r="H36" s="5"/>
      <c r="I36" s="5">
        <f>SUM(I12:I35)</f>
        <v>125102.99999999999</v>
      </c>
      <c r="J36" s="5"/>
      <c r="K36" s="5">
        <f>SUM(K12:K35)</f>
        <v>41085.00000000004</v>
      </c>
      <c r="L36" s="5"/>
      <c r="M36" s="5">
        <f>SUM(M12:M35)</f>
        <v>1980.0000000000164</v>
      </c>
      <c r="N36" s="5"/>
      <c r="O36" s="5">
        <f>SUM(O12:O35)</f>
        <v>0</v>
      </c>
      <c r="P36" s="5"/>
      <c r="Q36" s="5">
        <f>SUM(Q12:Q35)</f>
        <v>11846.999999999996</v>
      </c>
      <c r="R36" s="5"/>
      <c r="S36" s="5">
        <f>SUM(S12:S35)</f>
        <v>0</v>
      </c>
      <c r="T36" s="5"/>
      <c r="U36" s="5">
        <f>SUM(U12:U35)</f>
        <v>31316.99999999993</v>
      </c>
      <c r="V36" s="5"/>
      <c r="W36" s="5">
        <f>SUM(W12:W35)</f>
        <v>34616.99999999998</v>
      </c>
      <c r="X36" s="5"/>
      <c r="Y36" s="5">
        <f>SUM(Y12:Y35)</f>
        <v>0</v>
      </c>
      <c r="Z36" s="5"/>
      <c r="AA36" s="5">
        <f>SUM(AA12:AA35)</f>
        <v>559845.0000000001</v>
      </c>
      <c r="AB36" s="5"/>
      <c r="AC36" s="5">
        <f>SUM(AC12:AC35)</f>
        <v>256772.99999999997</v>
      </c>
      <c r="AD36" s="5"/>
      <c r="AE36" s="5">
        <f>SUM(AE12:AE35)</f>
        <v>447480</v>
      </c>
      <c r="AF36" s="5"/>
      <c r="AG36" s="5">
        <f>SUM(AG12:AG35)</f>
        <v>234003.00000000003</v>
      </c>
      <c r="AH36" s="141">
        <f t="shared" si="20"/>
        <v>1478400</v>
      </c>
      <c r="AI36" s="142">
        <f t="shared" si="16"/>
        <v>790878</v>
      </c>
      <c r="AJ36" s="142">
        <f>'ГПП-ТЭЦфид.связи'!AH36</f>
        <v>268919.99999999977</v>
      </c>
      <c r="AK36" s="142">
        <f>'ГПП-ТЭЦфид.связи'!AI36</f>
        <v>208991.99999999997</v>
      </c>
      <c r="AL36" s="129">
        <f>'Стор итог'!AH34</f>
        <v>171235.60000000003</v>
      </c>
      <c r="AM36" s="129">
        <f t="shared" si="17"/>
        <v>1307164.4</v>
      </c>
      <c r="AN36" s="129">
        <f t="shared" si="18"/>
        <v>1576084.3999999997</v>
      </c>
      <c r="AO36" s="129">
        <f t="shared" si="19"/>
        <v>1747319.9999999998</v>
      </c>
      <c r="AP36" s="129"/>
    </row>
    <row r="37" spans="1:42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0"/>
      <c r="AH37" s="141"/>
      <c r="AI37" s="129"/>
      <c r="AJ37" s="129"/>
      <c r="AK37" s="129"/>
      <c r="AL37" s="129"/>
      <c r="AM37" s="129"/>
      <c r="AN37" s="129"/>
      <c r="AO37" s="129"/>
      <c r="AP37" s="129"/>
    </row>
    <row r="38" spans="34:42" ht="12.75">
      <c r="AH38" s="129"/>
      <c r="AI38" s="129"/>
      <c r="AJ38" s="129"/>
      <c r="AK38" s="129"/>
      <c r="AL38" s="129"/>
      <c r="AM38" s="129"/>
      <c r="AN38" s="129"/>
      <c r="AO38" s="129"/>
      <c r="AP38" s="129"/>
    </row>
    <row r="39" spans="34:42" ht="12.75">
      <c r="AH39" s="129"/>
      <c r="AI39" s="129"/>
      <c r="AJ39" s="143" t="s">
        <v>72</v>
      </c>
      <c r="AK39" s="144">
        <f>(AN36/24)/AN19</f>
        <v>1.6360773947734528</v>
      </c>
      <c r="AL39" s="129"/>
      <c r="AM39" s="143" t="s">
        <v>73</v>
      </c>
      <c r="AN39" s="144">
        <f>(AN36/24)/AN29</f>
        <v>1.8392021277588944</v>
      </c>
      <c r="AO39" s="144" t="s">
        <v>79</v>
      </c>
      <c r="AP39" s="129"/>
    </row>
    <row r="40" spans="34:42" ht="12.75">
      <c r="AH40" s="129"/>
      <c r="AI40" s="129"/>
      <c r="AJ40" s="145"/>
      <c r="AK40" s="129"/>
      <c r="AL40" s="129"/>
      <c r="AM40" s="145"/>
      <c r="AN40" s="129"/>
      <c r="AO40" s="129"/>
      <c r="AP40" s="129"/>
    </row>
    <row r="41" spans="34:42" ht="12.75">
      <c r="AH41" s="129"/>
      <c r="AI41" s="129"/>
      <c r="AJ41" s="143" t="s">
        <v>72</v>
      </c>
      <c r="AK41" s="144">
        <f>(AO36/24)/AO19</f>
        <v>1.4876683217883366</v>
      </c>
      <c r="AL41" s="129"/>
      <c r="AM41" s="143" t="s">
        <v>73</v>
      </c>
      <c r="AN41" s="144">
        <f>(AO36/24)/AO29</f>
        <v>1.6940062357485268</v>
      </c>
      <c r="AO41" s="144" t="s">
        <v>80</v>
      </c>
      <c r="AP41" s="129"/>
    </row>
    <row r="42" spans="34:42" ht="12.75">
      <c r="AH42" s="2"/>
      <c r="AI42" s="2"/>
      <c r="AJ42" s="2"/>
      <c r="AK42" s="2"/>
      <c r="AL42" s="2"/>
      <c r="AM42" s="2"/>
      <c r="AN42" s="2"/>
      <c r="AO42" s="2"/>
      <c r="AP42" s="2"/>
    </row>
    <row r="43" spans="34:42" ht="12.75">
      <c r="AH43" s="2"/>
      <c r="AI43" s="2"/>
      <c r="AJ43" s="2"/>
      <c r="AK43" s="2"/>
      <c r="AL43" s="2"/>
      <c r="AM43" s="2"/>
      <c r="AN43" s="2"/>
      <c r="AO43" s="2"/>
      <c r="AP43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5" r:id="rId1"/>
  <colBreaks count="1" manualBreakCount="1">
    <brk id="4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D43"/>
  <sheetViews>
    <sheetView tabSelected="1" zoomScaleSheetLayoutView="50" zoomScalePageLayoutView="0" workbookViewId="0" topLeftCell="A1">
      <selection activeCell="BB30" sqref="BB30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125" style="0" customWidth="1"/>
    <col min="8" max="8" width="10.75390625" style="0" customWidth="1"/>
    <col min="9" max="9" width="11.125" style="0" customWidth="1"/>
    <col min="10" max="10" width="10.75390625" style="0" customWidth="1"/>
    <col min="11" max="11" width="10.00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8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10.125" style="0" customWidth="1"/>
    <col min="32" max="32" width="10.75390625" style="0" customWidth="1"/>
    <col min="33" max="33" width="11.00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9.25390625" style="0" customWidth="1"/>
    <col min="38" max="38" width="9.75390625" style="0" customWidth="1"/>
    <col min="39" max="39" width="10.00390625" style="0" customWidth="1"/>
    <col min="40" max="40" width="8.75390625" style="0" customWidth="1"/>
    <col min="41" max="41" width="10.875" style="0" customWidth="1"/>
    <col min="42" max="42" width="9.625" style="0" customWidth="1"/>
    <col min="43" max="45" width="8.75390625" style="0" customWidth="1"/>
    <col min="46" max="46" width="9.75390625" style="0" customWidth="1"/>
    <col min="47" max="47" width="10.75390625" style="0" customWidth="1"/>
    <col min="49" max="49" width="8.625" style="0" customWidth="1"/>
    <col min="50" max="50" width="10.75390625" style="0" customWidth="1"/>
  </cols>
  <sheetData>
    <row r="1" spans="2:56" ht="12.75">
      <c r="B1" s="18" t="s">
        <v>0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46"/>
    </row>
    <row r="2" spans="2:56" ht="12.75">
      <c r="B2" s="18" t="s">
        <v>76</v>
      </c>
      <c r="C2" s="30">
        <f>'Сч-ТЭЦ'!C2</f>
        <v>42725</v>
      </c>
      <c r="AL2" s="20"/>
      <c r="AM2" s="20"/>
      <c r="AN2" s="20"/>
      <c r="AO2" s="20"/>
      <c r="AP2" s="132"/>
      <c r="AQ2" s="132"/>
      <c r="AR2" s="132"/>
      <c r="AS2" s="132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46"/>
    </row>
    <row r="3" spans="39:56" ht="13.5" thickBot="1">
      <c r="AM3" s="42"/>
      <c r="AN3" s="42"/>
      <c r="AO3" s="42"/>
      <c r="AP3" s="129"/>
      <c r="AQ3" s="129"/>
      <c r="AR3" s="129"/>
      <c r="AS3" s="129"/>
      <c r="AT3" s="129"/>
      <c r="AU3" s="144" t="s">
        <v>132</v>
      </c>
      <c r="AV3" s="144"/>
      <c r="AW3" s="144" t="s">
        <v>131</v>
      </c>
      <c r="AX3" s="144"/>
      <c r="AY3" s="129"/>
      <c r="AZ3" s="129"/>
      <c r="BA3" s="129"/>
      <c r="BB3" s="129"/>
      <c r="BC3" s="129"/>
      <c r="BD3" s="146"/>
    </row>
    <row r="4" spans="1:56" ht="13.5" thickBot="1">
      <c r="A4" s="5"/>
      <c r="B4" s="8"/>
      <c r="C4" s="8" t="s">
        <v>69</v>
      </c>
      <c r="D4" s="8" t="s">
        <v>123</v>
      </c>
      <c r="E4" s="8" t="s">
        <v>119</v>
      </c>
      <c r="F4" s="8"/>
      <c r="G4" s="8"/>
      <c r="H4" s="8">
        <v>66000</v>
      </c>
      <c r="I4" s="8"/>
      <c r="J4" s="103"/>
      <c r="K4" s="104" t="s">
        <v>69</v>
      </c>
      <c r="L4" s="104" t="s">
        <v>122</v>
      </c>
      <c r="M4" s="105" t="s">
        <v>120</v>
      </c>
      <c r="N4" s="104"/>
      <c r="O4" s="104"/>
      <c r="P4" s="105">
        <v>66000</v>
      </c>
      <c r="Q4" s="106"/>
      <c r="R4" s="108"/>
      <c r="S4" s="109" t="s">
        <v>69</v>
      </c>
      <c r="T4" s="109" t="s">
        <v>121</v>
      </c>
      <c r="U4" s="110" t="s">
        <v>138</v>
      </c>
      <c r="V4" s="109"/>
      <c r="W4" s="109"/>
      <c r="X4" s="110">
        <v>88000</v>
      </c>
      <c r="Y4" s="111"/>
      <c r="Z4" s="103"/>
      <c r="AA4" s="104" t="s">
        <v>69</v>
      </c>
      <c r="AB4" s="104" t="s">
        <v>124</v>
      </c>
      <c r="AC4" s="105" t="s">
        <v>125</v>
      </c>
      <c r="AD4" s="104"/>
      <c r="AE4" s="104"/>
      <c r="AF4" s="105">
        <v>88000</v>
      </c>
      <c r="AG4" s="106"/>
      <c r="AH4" s="108"/>
      <c r="AI4" s="109" t="s">
        <v>69</v>
      </c>
      <c r="AJ4" s="109" t="s">
        <v>126</v>
      </c>
      <c r="AK4" s="110" t="s">
        <v>127</v>
      </c>
      <c r="AL4" s="109"/>
      <c r="AM4" s="109"/>
      <c r="AN4" s="110">
        <v>11000</v>
      </c>
      <c r="AO4" s="109"/>
      <c r="AP4" s="128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46"/>
    </row>
    <row r="5" spans="1:56" ht="13.5" thickBot="1">
      <c r="A5" s="21" t="s">
        <v>1</v>
      </c>
      <c r="B5" s="8"/>
      <c r="C5" s="8" t="s">
        <v>7</v>
      </c>
      <c r="D5" s="8"/>
      <c r="E5" s="3"/>
      <c r="F5" s="4"/>
      <c r="G5" s="8" t="s">
        <v>8</v>
      </c>
      <c r="H5" s="8"/>
      <c r="I5" s="8"/>
      <c r="J5" s="4"/>
      <c r="K5" s="8" t="s">
        <v>7</v>
      </c>
      <c r="L5" s="8"/>
      <c r="M5" s="8"/>
      <c r="N5" s="4"/>
      <c r="O5" s="8" t="s">
        <v>8</v>
      </c>
      <c r="P5" s="8"/>
      <c r="Q5" s="3"/>
      <c r="R5" s="4"/>
      <c r="S5" s="8" t="s">
        <v>7</v>
      </c>
      <c r="T5" s="8"/>
      <c r="U5" s="8"/>
      <c r="V5" s="4"/>
      <c r="W5" s="8" t="s">
        <v>8</v>
      </c>
      <c r="X5" s="8"/>
      <c r="Y5" s="3"/>
      <c r="Z5" s="4"/>
      <c r="AA5" s="8" t="s">
        <v>7</v>
      </c>
      <c r="AB5" s="8"/>
      <c r="AC5" s="8"/>
      <c r="AD5" s="4"/>
      <c r="AE5" s="8" t="s">
        <v>8</v>
      </c>
      <c r="AF5" s="8"/>
      <c r="AG5" s="3"/>
      <c r="AH5" s="4"/>
      <c r="AI5" s="8" t="s">
        <v>7</v>
      </c>
      <c r="AJ5" s="8"/>
      <c r="AK5" s="8"/>
      <c r="AL5" s="4"/>
      <c r="AM5" s="8" t="s">
        <v>8</v>
      </c>
      <c r="AN5" s="8"/>
      <c r="AO5" s="8"/>
      <c r="AP5" s="128" t="s">
        <v>22</v>
      </c>
      <c r="AQ5" s="129" t="s">
        <v>22</v>
      </c>
      <c r="AR5" s="129"/>
      <c r="AS5" s="129"/>
      <c r="AT5" s="129"/>
      <c r="AU5" s="140" t="s">
        <v>22</v>
      </c>
      <c r="AV5" s="140" t="s">
        <v>22</v>
      </c>
      <c r="AW5" s="140" t="s">
        <v>22</v>
      </c>
      <c r="AX5" s="140" t="s">
        <v>22</v>
      </c>
      <c r="AY5" s="129"/>
      <c r="AZ5" s="129"/>
      <c r="BA5" s="129"/>
      <c r="BB5" s="129"/>
      <c r="BC5" s="129"/>
      <c r="BD5" s="146"/>
    </row>
    <row r="6" spans="1:56" ht="12.75">
      <c r="A6" s="7"/>
      <c r="B6" s="13" t="s">
        <v>3</v>
      </c>
      <c r="C6" s="2" t="s">
        <v>88</v>
      </c>
      <c r="D6" s="7" t="s">
        <v>3</v>
      </c>
      <c r="E6" s="2" t="s">
        <v>92</v>
      </c>
      <c r="F6" s="7" t="s">
        <v>3</v>
      </c>
      <c r="G6" s="13" t="s">
        <v>91</v>
      </c>
      <c r="H6" s="7" t="s">
        <v>3</v>
      </c>
      <c r="I6" s="2" t="s">
        <v>93</v>
      </c>
      <c r="J6" s="5" t="s">
        <v>3</v>
      </c>
      <c r="K6" s="2" t="s">
        <v>88</v>
      </c>
      <c r="L6" s="5" t="s">
        <v>3</v>
      </c>
      <c r="M6" s="2" t="s">
        <v>92</v>
      </c>
      <c r="N6" s="5" t="s">
        <v>3</v>
      </c>
      <c r="O6" s="2" t="s">
        <v>91</v>
      </c>
      <c r="P6" s="5" t="s">
        <v>3</v>
      </c>
      <c r="Q6" s="5" t="s">
        <v>93</v>
      </c>
      <c r="R6" s="5" t="s">
        <v>3</v>
      </c>
      <c r="S6" s="2" t="s">
        <v>88</v>
      </c>
      <c r="T6" s="5" t="s">
        <v>3</v>
      </c>
      <c r="U6" s="2" t="s">
        <v>92</v>
      </c>
      <c r="V6" s="5" t="s">
        <v>3</v>
      </c>
      <c r="W6" s="2" t="s">
        <v>91</v>
      </c>
      <c r="X6" s="5" t="s">
        <v>3</v>
      </c>
      <c r="Y6" s="5" t="s">
        <v>93</v>
      </c>
      <c r="Z6" s="5" t="s">
        <v>3</v>
      </c>
      <c r="AA6" s="2" t="s">
        <v>88</v>
      </c>
      <c r="AB6" s="5" t="s">
        <v>3</v>
      </c>
      <c r="AC6" s="2" t="s">
        <v>92</v>
      </c>
      <c r="AD6" s="5" t="s">
        <v>3</v>
      </c>
      <c r="AE6" s="2" t="s">
        <v>91</v>
      </c>
      <c r="AF6" s="5" t="s">
        <v>3</v>
      </c>
      <c r="AG6" s="5" t="s">
        <v>93</v>
      </c>
      <c r="AH6" s="5" t="s">
        <v>3</v>
      </c>
      <c r="AI6" s="2" t="s">
        <v>88</v>
      </c>
      <c r="AJ6" s="5" t="s">
        <v>3</v>
      </c>
      <c r="AK6" s="2" t="s">
        <v>92</v>
      </c>
      <c r="AL6" s="5" t="s">
        <v>3</v>
      </c>
      <c r="AM6" s="2" t="s">
        <v>91</v>
      </c>
      <c r="AN6" s="5" t="s">
        <v>3</v>
      </c>
      <c r="AO6" s="9" t="s">
        <v>93</v>
      </c>
      <c r="AP6" s="128" t="s">
        <v>15</v>
      </c>
      <c r="AQ6" s="129" t="s">
        <v>17</v>
      </c>
      <c r="AR6" s="129"/>
      <c r="AS6" s="129"/>
      <c r="AT6" s="129"/>
      <c r="AU6" s="140" t="s">
        <v>15</v>
      </c>
      <c r="AV6" s="140" t="s">
        <v>17</v>
      </c>
      <c r="AW6" s="140" t="s">
        <v>15</v>
      </c>
      <c r="AX6" s="140" t="s">
        <v>17</v>
      </c>
      <c r="AY6" s="129"/>
      <c r="AZ6" s="129" t="s">
        <v>133</v>
      </c>
      <c r="BA6" s="129"/>
      <c r="BB6" s="129"/>
      <c r="BC6" s="129"/>
      <c r="BD6" s="146"/>
    </row>
    <row r="7" spans="1:56" ht="13.5" thickBot="1">
      <c r="A7" s="6"/>
      <c r="B7" s="12"/>
      <c r="C7" s="2"/>
      <c r="D7" s="6"/>
      <c r="E7" s="2"/>
      <c r="F7" s="6"/>
      <c r="G7" s="13"/>
      <c r="H7" s="6"/>
      <c r="I7" s="2"/>
      <c r="J7" s="7"/>
      <c r="K7" s="2"/>
      <c r="L7" s="7"/>
      <c r="M7" s="2"/>
      <c r="N7" s="7"/>
      <c r="O7" s="2"/>
      <c r="P7" s="7"/>
      <c r="Q7" s="7"/>
      <c r="R7" s="7"/>
      <c r="S7" s="2"/>
      <c r="T7" s="7"/>
      <c r="U7" s="2"/>
      <c r="V7" s="7"/>
      <c r="W7" s="2"/>
      <c r="X7" s="7"/>
      <c r="Y7" s="7"/>
      <c r="Z7" s="7"/>
      <c r="AA7" s="2"/>
      <c r="AB7" s="7"/>
      <c r="AC7" s="2"/>
      <c r="AD7" s="7"/>
      <c r="AE7" s="2"/>
      <c r="AF7" s="7"/>
      <c r="AG7" s="7"/>
      <c r="AH7" s="7"/>
      <c r="AI7" s="2"/>
      <c r="AJ7" s="7"/>
      <c r="AK7" s="2"/>
      <c r="AL7" s="7"/>
      <c r="AM7" s="2"/>
      <c r="AN7" s="7"/>
      <c r="AO7" s="112"/>
      <c r="AP7" s="128" t="s">
        <v>16</v>
      </c>
      <c r="AQ7" s="129" t="s">
        <v>16</v>
      </c>
      <c r="AR7" s="129"/>
      <c r="AS7" s="129"/>
      <c r="AT7" s="129"/>
      <c r="AU7" s="140" t="s">
        <v>16</v>
      </c>
      <c r="AV7" s="140" t="s">
        <v>16</v>
      </c>
      <c r="AW7" s="140" t="s">
        <v>16</v>
      </c>
      <c r="AX7" s="140" t="s">
        <v>16</v>
      </c>
      <c r="AY7" s="129"/>
      <c r="AZ7" s="129"/>
      <c r="BA7" s="129"/>
      <c r="BB7" s="129"/>
      <c r="BC7" s="129"/>
      <c r="BD7" s="146"/>
    </row>
    <row r="8" spans="1:56" ht="12" customHeight="1" thickBot="1">
      <c r="A8" s="17">
        <v>1</v>
      </c>
      <c r="B8" s="2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28">
        <v>9</v>
      </c>
      <c r="J8" s="17">
        <v>10</v>
      </c>
      <c r="K8" s="107">
        <v>11</v>
      </c>
      <c r="L8" s="17">
        <v>12</v>
      </c>
      <c r="M8" s="107">
        <v>13</v>
      </c>
      <c r="N8" s="17">
        <v>14</v>
      </c>
      <c r="O8" s="107">
        <v>15</v>
      </c>
      <c r="P8" s="17">
        <v>16</v>
      </c>
      <c r="Q8" s="17">
        <v>17</v>
      </c>
      <c r="R8" s="17">
        <v>18</v>
      </c>
      <c r="S8" s="107">
        <v>19</v>
      </c>
      <c r="T8" s="17">
        <v>20</v>
      </c>
      <c r="U8" s="107">
        <v>21</v>
      </c>
      <c r="V8" s="17">
        <v>22</v>
      </c>
      <c r="W8" s="107">
        <v>23</v>
      </c>
      <c r="X8" s="17">
        <v>24</v>
      </c>
      <c r="Y8" s="17">
        <v>25</v>
      </c>
      <c r="Z8" s="17">
        <v>26</v>
      </c>
      <c r="AA8" s="107">
        <v>27</v>
      </c>
      <c r="AB8" s="17">
        <v>28</v>
      </c>
      <c r="AC8" s="107">
        <v>29</v>
      </c>
      <c r="AD8" s="17">
        <v>30</v>
      </c>
      <c r="AE8" s="107">
        <v>31</v>
      </c>
      <c r="AF8" s="17">
        <v>32</v>
      </c>
      <c r="AG8" s="17">
        <v>33</v>
      </c>
      <c r="AH8" s="17">
        <v>34</v>
      </c>
      <c r="AI8" s="107">
        <v>35</v>
      </c>
      <c r="AJ8" s="17">
        <v>36</v>
      </c>
      <c r="AK8" s="107">
        <v>37</v>
      </c>
      <c r="AL8" s="17">
        <v>38</v>
      </c>
      <c r="AM8" s="107">
        <v>39</v>
      </c>
      <c r="AN8" s="17">
        <v>40</v>
      </c>
      <c r="AO8" s="28">
        <v>41</v>
      </c>
      <c r="AP8" s="139">
        <v>42</v>
      </c>
      <c r="AQ8" s="140">
        <v>43</v>
      </c>
      <c r="AR8" s="129"/>
      <c r="AS8" s="129"/>
      <c r="AT8" s="129"/>
      <c r="AU8" s="140"/>
      <c r="AV8" s="140"/>
      <c r="AW8" s="140"/>
      <c r="AX8" s="140"/>
      <c r="AY8" s="129"/>
      <c r="AZ8" s="129"/>
      <c r="BA8" s="129"/>
      <c r="BB8" s="129"/>
      <c r="BC8" s="129"/>
      <c r="BD8" s="146"/>
    </row>
    <row r="9" spans="1:56" ht="15" customHeight="1" thickBot="1">
      <c r="A9" s="1">
        <v>0</v>
      </c>
      <c r="B9" s="99"/>
      <c r="C9" s="1"/>
      <c r="D9" s="123">
        <v>22.67</v>
      </c>
      <c r="E9" s="1"/>
      <c r="F9" s="32"/>
      <c r="G9" s="1"/>
      <c r="H9" s="124">
        <v>7.958</v>
      </c>
      <c r="I9" s="4"/>
      <c r="J9" s="124">
        <v>8.486</v>
      </c>
      <c r="K9" s="1"/>
      <c r="L9" s="32"/>
      <c r="M9" s="1"/>
      <c r="N9" s="124">
        <v>5.455</v>
      </c>
      <c r="O9" s="1"/>
      <c r="P9" s="32"/>
      <c r="Q9" s="1"/>
      <c r="R9" s="124">
        <v>69.87</v>
      </c>
      <c r="S9" s="1"/>
      <c r="T9" s="32"/>
      <c r="U9" s="1"/>
      <c r="V9" s="124">
        <v>76.604</v>
      </c>
      <c r="W9" s="1"/>
      <c r="X9" s="32"/>
      <c r="Y9" s="1"/>
      <c r="Z9" s="124">
        <v>26.753</v>
      </c>
      <c r="AA9" s="1"/>
      <c r="AB9" s="32"/>
      <c r="AC9" s="1"/>
      <c r="AD9" s="124">
        <v>5.652</v>
      </c>
      <c r="AE9" s="1"/>
      <c r="AF9" s="32"/>
      <c r="AG9" s="1"/>
      <c r="AH9" s="32"/>
      <c r="AI9" s="1"/>
      <c r="AJ9" s="124">
        <v>9.118</v>
      </c>
      <c r="AK9" s="1"/>
      <c r="AL9" s="124">
        <v>9.122</v>
      </c>
      <c r="AM9" s="1"/>
      <c r="AN9" s="32"/>
      <c r="AO9" s="1"/>
      <c r="AP9" s="128"/>
      <c r="AQ9" s="129"/>
      <c r="AR9" s="129"/>
      <c r="AS9" s="129"/>
      <c r="AT9" s="129"/>
      <c r="AU9" s="129"/>
      <c r="AV9" s="129"/>
      <c r="AW9" s="129"/>
      <c r="AX9" s="129"/>
      <c r="AY9" s="129"/>
      <c r="AZ9" s="140" t="s">
        <v>77</v>
      </c>
      <c r="BA9" s="140" t="s">
        <v>78</v>
      </c>
      <c r="BB9" s="129"/>
      <c r="BC9" s="129"/>
      <c r="BD9" s="146"/>
    </row>
    <row r="10" spans="1:56" ht="15" customHeight="1" thickBot="1">
      <c r="A10" s="1">
        <v>1</v>
      </c>
      <c r="B10" s="99"/>
      <c r="C10" s="1">
        <f aca="true" t="shared" si="0" ref="C10:C35">66000*(B10-B9)</f>
        <v>0</v>
      </c>
      <c r="D10" s="123">
        <v>22.85</v>
      </c>
      <c r="E10" s="1">
        <f aca="true" t="shared" si="1" ref="E10:E35">66000*(D10-D9)</f>
        <v>11879.999999999982</v>
      </c>
      <c r="F10" s="32"/>
      <c r="G10" s="1">
        <f aca="true" t="shared" si="2" ref="G10:G35">66000*(F10-F9)</f>
        <v>0</v>
      </c>
      <c r="H10" s="124">
        <v>7.996</v>
      </c>
      <c r="I10" s="4">
        <f aca="true" t="shared" si="3" ref="I10:I35">66000*(H10-H9)</f>
        <v>2508.000000000017</v>
      </c>
      <c r="J10" s="124">
        <v>8.511</v>
      </c>
      <c r="K10" s="1">
        <f aca="true" t="shared" si="4" ref="K10:K35">66000*(J10-J9)</f>
        <v>1649.9999999999063</v>
      </c>
      <c r="L10" s="32"/>
      <c r="M10" s="1">
        <f aca="true" t="shared" si="5" ref="M10:M35">66000*(L10-L9)</f>
        <v>0</v>
      </c>
      <c r="N10" s="124">
        <v>5.59</v>
      </c>
      <c r="O10" s="1">
        <f aca="true" t="shared" si="6" ref="O10:O35">66000*(N10-N9)</f>
        <v>8909.999999999985</v>
      </c>
      <c r="P10" s="32"/>
      <c r="Q10" s="1">
        <f aca="true" t="shared" si="7" ref="Q10:Q35">66000*(P10-P9)</f>
        <v>0</v>
      </c>
      <c r="R10" s="124">
        <v>70.235</v>
      </c>
      <c r="S10" s="1">
        <f aca="true" t="shared" si="8" ref="S10:S35">88000*(R10-R9)</f>
        <v>32119.99999999955</v>
      </c>
      <c r="T10" s="32"/>
      <c r="U10" s="1">
        <f aca="true" t="shared" si="9" ref="U10:U35">88000*(T10-T9)</f>
        <v>0</v>
      </c>
      <c r="V10" s="124">
        <v>76.753</v>
      </c>
      <c r="W10" s="1">
        <f aca="true" t="shared" si="10" ref="W10:W35">88000*(V10-V9)</f>
        <v>13112.00000000008</v>
      </c>
      <c r="X10" s="32"/>
      <c r="Y10" s="1">
        <f aca="true" t="shared" si="11" ref="Y10:Y35">88000*(X10-X9)</f>
        <v>0</v>
      </c>
      <c r="Z10" s="124">
        <v>27.013</v>
      </c>
      <c r="AA10" s="1">
        <f aca="true" t="shared" si="12" ref="AA10:AA35">88000*(Z10-Z9)</f>
        <v>22880.00000000014</v>
      </c>
      <c r="AB10" s="32"/>
      <c r="AC10" s="1">
        <f aca="true" t="shared" si="13" ref="AC10:AC35">88000*(AB10-AB9)</f>
        <v>0</v>
      </c>
      <c r="AD10" s="124">
        <v>5.725</v>
      </c>
      <c r="AE10" s="1">
        <f aca="true" t="shared" si="14" ref="AE10:AE35">88000*(AD10-AD9)</f>
        <v>6423.999999999957</v>
      </c>
      <c r="AF10" s="32"/>
      <c r="AG10" s="1">
        <f aca="true" t="shared" si="15" ref="AG10:AG35">88000*(AF10-AF9)</f>
        <v>0</v>
      </c>
      <c r="AH10" s="32"/>
      <c r="AI10" s="1">
        <f aca="true" t="shared" si="16" ref="AI10:AI35">11000*(AH10-AH9)</f>
        <v>0</v>
      </c>
      <c r="AJ10" s="124">
        <v>9.147</v>
      </c>
      <c r="AK10" s="1">
        <f aca="true" t="shared" si="17" ref="AK10:AK35">11000*(AJ10-AJ9)</f>
        <v>318.9999999999991</v>
      </c>
      <c r="AL10" s="124">
        <v>9.142</v>
      </c>
      <c r="AM10" s="1">
        <f aca="true" t="shared" si="18" ref="AM10:AM35">11000*(AL10-AL9)</f>
        <v>219.9999999999953</v>
      </c>
      <c r="AN10" s="32"/>
      <c r="AO10" s="1">
        <f aca="true" t="shared" si="19" ref="AO10:AO35">11000*(AN10-AN9)</f>
        <v>0</v>
      </c>
      <c r="AP10" s="128">
        <f>C10-E10+K10-M10+S10-U10+AA10-AC10+AI10-AK10</f>
        <v>44450.99999999961</v>
      </c>
      <c r="AQ10" s="129">
        <f aca="true" t="shared" si="20" ref="AQ10:AQ35">G10-I10+O10-Q10+W10-Y10+AE10-AG10+AM10-AO10</f>
        <v>26158.000000000004</v>
      </c>
      <c r="AR10" s="129"/>
      <c r="AS10" s="129"/>
      <c r="AT10" s="129"/>
      <c r="AU10" s="142">
        <f>'Сч-ГППфид'!AH10</f>
        <v>54152.99999999993</v>
      </c>
      <c r="AV10" s="142">
        <f>'Сч-ГППфид'!AI10</f>
        <v>26267.99999999986</v>
      </c>
      <c r="AW10" s="129">
        <f aca="true" t="shared" si="21" ref="AW10:AW33">AP10</f>
        <v>44450.99999999961</v>
      </c>
      <c r="AX10" s="129">
        <f aca="true" t="shared" si="22" ref="AX10:AX33">AQ10</f>
        <v>26158.000000000004</v>
      </c>
      <c r="AY10" s="129"/>
      <c r="AZ10" s="142">
        <f aca="true" t="shared" si="23" ref="AZ10:AZ33">AU10-AW10</f>
        <v>9702.00000000032</v>
      </c>
      <c r="BA10" s="142"/>
      <c r="BB10" s="129"/>
      <c r="BC10" s="129"/>
      <c r="BD10" s="146"/>
    </row>
    <row r="11" spans="1:56" ht="15" customHeight="1" thickBot="1">
      <c r="A11" s="1">
        <v>2</v>
      </c>
      <c r="B11" s="99"/>
      <c r="C11" s="1">
        <f t="shared" si="0"/>
        <v>0</v>
      </c>
      <c r="D11" s="123">
        <v>23.07</v>
      </c>
      <c r="E11" s="1">
        <f t="shared" si="1"/>
        <v>14519.999999999925</v>
      </c>
      <c r="F11" s="32"/>
      <c r="G11" s="1">
        <f t="shared" si="2"/>
        <v>0</v>
      </c>
      <c r="H11" s="124">
        <v>8.038</v>
      </c>
      <c r="I11" s="4">
        <f t="shared" si="3"/>
        <v>2771.9999999999877</v>
      </c>
      <c r="J11" s="124">
        <v>8.528</v>
      </c>
      <c r="K11" s="1">
        <f t="shared" si="4"/>
        <v>1122.0000000000816</v>
      </c>
      <c r="L11" s="32"/>
      <c r="M11" s="1">
        <f t="shared" si="5"/>
        <v>0</v>
      </c>
      <c r="N11" s="124">
        <v>5.745</v>
      </c>
      <c r="O11" s="1">
        <f t="shared" si="6"/>
        <v>10230.000000000016</v>
      </c>
      <c r="P11" s="32"/>
      <c r="Q11" s="1">
        <f t="shared" si="7"/>
        <v>0</v>
      </c>
      <c r="R11" s="124">
        <v>70.604</v>
      </c>
      <c r="S11" s="1">
        <f t="shared" si="8"/>
        <v>32471.999999999978</v>
      </c>
      <c r="T11" s="32"/>
      <c r="U11" s="1">
        <f t="shared" si="9"/>
        <v>0</v>
      </c>
      <c r="V11" s="124">
        <v>76.928</v>
      </c>
      <c r="W11" s="1">
        <f t="shared" si="10"/>
        <v>15399.999999999749</v>
      </c>
      <c r="X11" s="32"/>
      <c r="Y11" s="1">
        <f t="shared" si="11"/>
        <v>0</v>
      </c>
      <c r="Z11" s="124">
        <v>27.287</v>
      </c>
      <c r="AA11" s="1">
        <f t="shared" si="12"/>
        <v>24111.999999999767</v>
      </c>
      <c r="AB11" s="32"/>
      <c r="AC11" s="1">
        <f t="shared" si="13"/>
        <v>0</v>
      </c>
      <c r="AD11" s="124">
        <v>5.793</v>
      </c>
      <c r="AE11" s="1">
        <f t="shared" si="14"/>
        <v>5984.000000000045</v>
      </c>
      <c r="AF11" s="32"/>
      <c r="AG11" s="1">
        <f t="shared" si="15"/>
        <v>0</v>
      </c>
      <c r="AH11" s="32"/>
      <c r="AI11" s="1">
        <f t="shared" si="16"/>
        <v>0</v>
      </c>
      <c r="AJ11" s="124">
        <v>9.176</v>
      </c>
      <c r="AK11" s="1">
        <f t="shared" si="17"/>
        <v>318.9999999999991</v>
      </c>
      <c r="AL11" s="124">
        <v>9.161</v>
      </c>
      <c r="AM11" s="1">
        <f t="shared" si="18"/>
        <v>209.00000000000142</v>
      </c>
      <c r="AN11" s="32"/>
      <c r="AO11" s="1">
        <f t="shared" si="19"/>
        <v>0</v>
      </c>
      <c r="AP11" s="128">
        <f aca="true" t="shared" si="24" ref="AP11:AP35">C11-E11+K11-M11+S11-U11+AA11-AC11+AI11-AK11</f>
        <v>42866.9999999999</v>
      </c>
      <c r="AQ11" s="129">
        <f t="shared" si="20"/>
        <v>29050.99999999982</v>
      </c>
      <c r="AR11" s="129"/>
      <c r="AS11" s="129"/>
      <c r="AT11" s="129"/>
      <c r="AU11" s="142">
        <f>'Сч-ГППфид'!AH11</f>
        <v>56528.99999999982</v>
      </c>
      <c r="AV11" s="142">
        <f>'Сч-ГППфид'!AI11</f>
        <v>29171.999999999913</v>
      </c>
      <c r="AW11" s="129">
        <f t="shared" si="21"/>
        <v>42866.9999999999</v>
      </c>
      <c r="AX11" s="129">
        <f t="shared" si="22"/>
        <v>29050.99999999982</v>
      </c>
      <c r="AY11" s="129"/>
      <c r="AZ11" s="142">
        <f t="shared" si="23"/>
        <v>13661.99999999992</v>
      </c>
      <c r="BA11" s="142"/>
      <c r="BB11" s="129"/>
      <c r="BC11" s="129"/>
      <c r="BD11" s="146"/>
    </row>
    <row r="12" spans="1:56" ht="15" customHeight="1" thickBot="1">
      <c r="A12" s="1">
        <v>3</v>
      </c>
      <c r="B12" s="99"/>
      <c r="C12" s="1">
        <f t="shared" si="0"/>
        <v>0</v>
      </c>
      <c r="D12" s="123">
        <v>23.28</v>
      </c>
      <c r="E12" s="1">
        <f t="shared" si="1"/>
        <v>13860.000000000056</v>
      </c>
      <c r="F12" s="32"/>
      <c r="G12" s="1">
        <f t="shared" si="2"/>
        <v>0</v>
      </c>
      <c r="H12" s="124">
        <v>8.088</v>
      </c>
      <c r="I12" s="4">
        <f t="shared" si="3"/>
        <v>3299.9999999999295</v>
      </c>
      <c r="J12" s="124">
        <v>8.573</v>
      </c>
      <c r="K12" s="1">
        <f t="shared" si="4"/>
        <v>2969.9999999999955</v>
      </c>
      <c r="L12" s="32"/>
      <c r="M12" s="1">
        <f t="shared" si="5"/>
        <v>0</v>
      </c>
      <c r="N12" s="124">
        <v>5.948</v>
      </c>
      <c r="O12" s="1">
        <f t="shared" si="6"/>
        <v>13398.00000000002</v>
      </c>
      <c r="P12" s="32"/>
      <c r="Q12" s="1">
        <f t="shared" si="7"/>
        <v>0</v>
      </c>
      <c r="R12" s="124">
        <v>71.023</v>
      </c>
      <c r="S12" s="1">
        <f t="shared" si="8"/>
        <v>36871.99999999973</v>
      </c>
      <c r="T12" s="32"/>
      <c r="U12" s="1">
        <f t="shared" si="9"/>
        <v>0</v>
      </c>
      <c r="V12" s="124">
        <v>77.122</v>
      </c>
      <c r="W12" s="1">
        <f t="shared" si="10"/>
        <v>17072.00000000023</v>
      </c>
      <c r="X12" s="32"/>
      <c r="Y12" s="1">
        <f t="shared" si="11"/>
        <v>0</v>
      </c>
      <c r="Z12" s="124">
        <v>27.607</v>
      </c>
      <c r="AA12" s="1">
        <f t="shared" si="12"/>
        <v>28160.000000000025</v>
      </c>
      <c r="AB12" s="32"/>
      <c r="AC12" s="1">
        <f t="shared" si="13"/>
        <v>0</v>
      </c>
      <c r="AD12" s="124">
        <v>5.905</v>
      </c>
      <c r="AE12" s="1">
        <f t="shared" si="14"/>
        <v>9856.00000000001</v>
      </c>
      <c r="AF12" s="32"/>
      <c r="AG12" s="1">
        <f t="shared" si="15"/>
        <v>0</v>
      </c>
      <c r="AH12" s="32"/>
      <c r="AI12" s="1">
        <f t="shared" si="16"/>
        <v>0</v>
      </c>
      <c r="AJ12" s="124">
        <v>9.207</v>
      </c>
      <c r="AK12" s="1">
        <f t="shared" si="17"/>
        <v>341.0000000000064</v>
      </c>
      <c r="AL12" s="124">
        <v>9.183</v>
      </c>
      <c r="AM12" s="1">
        <f t="shared" si="18"/>
        <v>242.00000000000267</v>
      </c>
      <c r="AN12" s="32"/>
      <c r="AO12" s="1">
        <f t="shared" si="19"/>
        <v>0</v>
      </c>
      <c r="AP12" s="128">
        <f t="shared" si="24"/>
        <v>53800.99999999969</v>
      </c>
      <c r="AQ12" s="129">
        <f t="shared" si="20"/>
        <v>37268.00000000033</v>
      </c>
      <c r="AR12" s="129"/>
      <c r="AS12" s="129"/>
      <c r="AT12" s="129"/>
      <c r="AU12" s="142">
        <f>'Сч-ГППфид'!AH12</f>
        <v>65043.00000000001</v>
      </c>
      <c r="AV12" s="142">
        <f>'Сч-ГППфид'!AI12</f>
        <v>36134.999999999985</v>
      </c>
      <c r="AW12" s="129">
        <f t="shared" si="21"/>
        <v>53800.99999999969</v>
      </c>
      <c r="AX12" s="129">
        <f t="shared" si="22"/>
        <v>37268.00000000033</v>
      </c>
      <c r="AY12" s="129"/>
      <c r="AZ12" s="142">
        <f t="shared" si="23"/>
        <v>11242.00000000032</v>
      </c>
      <c r="BA12" s="142"/>
      <c r="BB12" s="129"/>
      <c r="BC12" s="129"/>
      <c r="BD12" s="146"/>
    </row>
    <row r="13" spans="1:56" ht="15" customHeight="1" thickBot="1">
      <c r="A13" s="1">
        <v>4</v>
      </c>
      <c r="B13" s="99"/>
      <c r="C13" s="1">
        <f t="shared" si="0"/>
        <v>0</v>
      </c>
      <c r="D13" s="123">
        <v>23.52</v>
      </c>
      <c r="E13" s="1">
        <f t="shared" si="1"/>
        <v>15839.999999999896</v>
      </c>
      <c r="F13" s="32"/>
      <c r="G13" s="1">
        <f t="shared" si="2"/>
        <v>0</v>
      </c>
      <c r="H13" s="124">
        <v>8.122</v>
      </c>
      <c r="I13" s="4">
        <f t="shared" si="3"/>
        <v>2244.000000000046</v>
      </c>
      <c r="J13" s="124">
        <v>8.606</v>
      </c>
      <c r="K13" s="1">
        <f t="shared" si="4"/>
        <v>2177.9999999999654</v>
      </c>
      <c r="L13" s="32"/>
      <c r="M13" s="1">
        <f t="shared" si="5"/>
        <v>0</v>
      </c>
      <c r="N13" s="124">
        <v>6.123</v>
      </c>
      <c r="O13" s="1">
        <f t="shared" si="6"/>
        <v>11549.999999999989</v>
      </c>
      <c r="P13" s="32"/>
      <c r="Q13" s="1">
        <f t="shared" si="7"/>
        <v>0</v>
      </c>
      <c r="R13" s="124">
        <v>71.383</v>
      </c>
      <c r="S13" s="1">
        <f t="shared" si="8"/>
        <v>31679.99999999995</v>
      </c>
      <c r="T13" s="32"/>
      <c r="U13" s="1">
        <f t="shared" si="9"/>
        <v>0</v>
      </c>
      <c r="V13" s="124">
        <v>77.305</v>
      </c>
      <c r="W13" s="1">
        <f t="shared" si="10"/>
        <v>16104.000000000611</v>
      </c>
      <c r="X13" s="32"/>
      <c r="Y13" s="1">
        <f t="shared" si="11"/>
        <v>0</v>
      </c>
      <c r="Z13" s="124">
        <v>27.899</v>
      </c>
      <c r="AA13" s="1">
        <f t="shared" si="12"/>
        <v>25696.00000000014</v>
      </c>
      <c r="AB13" s="32"/>
      <c r="AC13" s="1">
        <f t="shared" si="13"/>
        <v>0</v>
      </c>
      <c r="AD13" s="124">
        <v>6.025</v>
      </c>
      <c r="AE13" s="1">
        <f t="shared" si="14"/>
        <v>10560.00000000001</v>
      </c>
      <c r="AF13" s="32"/>
      <c r="AG13" s="1">
        <f t="shared" si="15"/>
        <v>0</v>
      </c>
      <c r="AH13" s="32"/>
      <c r="AI13" s="1">
        <f t="shared" si="16"/>
        <v>0</v>
      </c>
      <c r="AJ13" s="124">
        <v>9.232</v>
      </c>
      <c r="AK13" s="1">
        <f t="shared" si="17"/>
        <v>274.99999999998437</v>
      </c>
      <c r="AL13" s="124">
        <v>9.202</v>
      </c>
      <c r="AM13" s="1">
        <f t="shared" si="18"/>
        <v>209.00000000000142</v>
      </c>
      <c r="AN13" s="32"/>
      <c r="AO13" s="1">
        <f t="shared" si="19"/>
        <v>0</v>
      </c>
      <c r="AP13" s="128">
        <f t="shared" si="24"/>
        <v>43439.000000000175</v>
      </c>
      <c r="AQ13" s="129">
        <f t="shared" si="20"/>
        <v>36179.00000000056</v>
      </c>
      <c r="AR13" s="129"/>
      <c r="AS13" s="129"/>
      <c r="AT13" s="129"/>
      <c r="AU13" s="142">
        <f>'Сч-ГППфид'!AH13</f>
        <v>57189.00000000035</v>
      </c>
      <c r="AV13" s="142">
        <f>'Сч-ГППфид'!AI13</f>
        <v>36234.00000000024</v>
      </c>
      <c r="AW13" s="129">
        <f t="shared" si="21"/>
        <v>43439.000000000175</v>
      </c>
      <c r="AX13" s="129">
        <f t="shared" si="22"/>
        <v>36179.00000000056</v>
      </c>
      <c r="AY13" s="129"/>
      <c r="AZ13" s="142">
        <f t="shared" si="23"/>
        <v>13750.000000000175</v>
      </c>
      <c r="BA13" s="142"/>
      <c r="BB13" s="129"/>
      <c r="BC13" s="129"/>
      <c r="BD13" s="146"/>
    </row>
    <row r="14" spans="1:56" ht="15" customHeight="1" thickBot="1">
      <c r="A14" s="1">
        <v>5</v>
      </c>
      <c r="B14" s="99"/>
      <c r="C14" s="1">
        <f t="shared" si="0"/>
        <v>0</v>
      </c>
      <c r="D14" s="123">
        <v>23.75</v>
      </c>
      <c r="E14" s="1">
        <f t="shared" si="1"/>
        <v>15180.000000000027</v>
      </c>
      <c r="F14" s="32"/>
      <c r="G14" s="1">
        <f t="shared" si="2"/>
        <v>0</v>
      </c>
      <c r="H14" s="124">
        <v>8.168</v>
      </c>
      <c r="I14" s="4">
        <f t="shared" si="3"/>
        <v>3035.9999999999586</v>
      </c>
      <c r="J14" s="124">
        <v>8.635</v>
      </c>
      <c r="K14" s="1">
        <f t="shared" si="4"/>
        <v>1913.9999999999943</v>
      </c>
      <c r="L14" s="32"/>
      <c r="M14" s="1">
        <f t="shared" si="5"/>
        <v>0</v>
      </c>
      <c r="N14" s="124">
        <v>6.304</v>
      </c>
      <c r="O14" s="1">
        <f t="shared" si="6"/>
        <v>11946.000000000004</v>
      </c>
      <c r="P14" s="32"/>
      <c r="Q14" s="1">
        <f t="shared" si="7"/>
        <v>0</v>
      </c>
      <c r="R14" s="124">
        <v>71.776</v>
      </c>
      <c r="S14" s="1">
        <f t="shared" si="8"/>
        <v>34584.00000000006</v>
      </c>
      <c r="T14" s="32"/>
      <c r="U14" s="1">
        <f t="shared" si="9"/>
        <v>0</v>
      </c>
      <c r="V14" s="124">
        <v>77.485</v>
      </c>
      <c r="W14" s="1">
        <f t="shared" si="10"/>
        <v>15839.999999999349</v>
      </c>
      <c r="X14" s="32"/>
      <c r="Y14" s="1">
        <f t="shared" si="11"/>
        <v>0</v>
      </c>
      <c r="Z14" s="124">
        <v>28.213</v>
      </c>
      <c r="AA14" s="1">
        <f t="shared" si="12"/>
        <v>27632.000000000004</v>
      </c>
      <c r="AB14" s="32"/>
      <c r="AC14" s="1">
        <f t="shared" si="13"/>
        <v>0</v>
      </c>
      <c r="AD14" s="124">
        <v>6.16</v>
      </c>
      <c r="AE14" s="1">
        <f t="shared" si="14"/>
        <v>11879.999999999982</v>
      </c>
      <c r="AF14" s="32"/>
      <c r="AG14" s="1">
        <f t="shared" si="15"/>
        <v>0</v>
      </c>
      <c r="AH14" s="32"/>
      <c r="AI14" s="1">
        <f t="shared" si="16"/>
        <v>0</v>
      </c>
      <c r="AJ14" s="124">
        <v>9.261</v>
      </c>
      <c r="AK14" s="1">
        <f t="shared" si="17"/>
        <v>318.9999999999991</v>
      </c>
      <c r="AL14" s="124">
        <v>9.223</v>
      </c>
      <c r="AM14" s="1">
        <f t="shared" si="18"/>
        <v>231.00000000000875</v>
      </c>
      <c r="AN14" s="32"/>
      <c r="AO14" s="1">
        <f t="shared" si="19"/>
        <v>0</v>
      </c>
      <c r="AP14" s="128">
        <f t="shared" si="24"/>
        <v>48631.00000000003</v>
      </c>
      <c r="AQ14" s="129">
        <f t="shared" si="20"/>
        <v>36860.99999999938</v>
      </c>
      <c r="AR14" s="129"/>
      <c r="AS14" s="129"/>
      <c r="AT14" s="129"/>
      <c r="AU14" s="142">
        <f>'Сч-ГППфид'!AH14</f>
        <v>52238.999999999476</v>
      </c>
      <c r="AV14" s="142">
        <f>'Сч-ГППфид'!AI14</f>
        <v>38907.00000000011</v>
      </c>
      <c r="AW14" s="129">
        <f t="shared" si="21"/>
        <v>48631.00000000003</v>
      </c>
      <c r="AX14" s="129">
        <f t="shared" si="22"/>
        <v>36860.99999999938</v>
      </c>
      <c r="AY14" s="129"/>
      <c r="AZ14" s="142">
        <f t="shared" si="23"/>
        <v>3607.999999999447</v>
      </c>
      <c r="BA14" s="142"/>
      <c r="BB14" s="129"/>
      <c r="BC14" s="129"/>
      <c r="BD14" s="146"/>
    </row>
    <row r="15" spans="1:56" ht="15" customHeight="1" thickBot="1">
      <c r="A15" s="1">
        <v>6</v>
      </c>
      <c r="B15" s="99"/>
      <c r="C15" s="1">
        <f t="shared" si="0"/>
        <v>0</v>
      </c>
      <c r="D15" s="123">
        <v>23.93</v>
      </c>
      <c r="E15" s="1">
        <f t="shared" si="1"/>
        <v>11879.999999999982</v>
      </c>
      <c r="F15" s="32"/>
      <c r="G15" s="1">
        <f t="shared" si="2"/>
        <v>0</v>
      </c>
      <c r="H15" s="124">
        <v>8.205</v>
      </c>
      <c r="I15" s="4">
        <f t="shared" si="3"/>
        <v>2442.0000000000537</v>
      </c>
      <c r="J15" s="124">
        <v>8.657</v>
      </c>
      <c r="K15" s="1">
        <f t="shared" si="4"/>
        <v>1452.000000000016</v>
      </c>
      <c r="L15" s="32"/>
      <c r="M15" s="1">
        <f t="shared" si="5"/>
        <v>0</v>
      </c>
      <c r="N15" s="124">
        <v>6.477</v>
      </c>
      <c r="O15" s="1">
        <f t="shared" si="6"/>
        <v>11418.000000000004</v>
      </c>
      <c r="P15" s="32"/>
      <c r="Q15" s="1">
        <f t="shared" si="7"/>
        <v>0</v>
      </c>
      <c r="R15" s="124">
        <v>72.163</v>
      </c>
      <c r="S15" s="1">
        <f t="shared" si="8"/>
        <v>34056.000000000044</v>
      </c>
      <c r="T15" s="32"/>
      <c r="U15" s="1">
        <f t="shared" si="9"/>
        <v>0</v>
      </c>
      <c r="V15" s="124">
        <v>77.673</v>
      </c>
      <c r="W15" s="1">
        <f t="shared" si="10"/>
        <v>16544.00000000021</v>
      </c>
      <c r="X15" s="32"/>
      <c r="Y15" s="1">
        <f t="shared" si="11"/>
        <v>0</v>
      </c>
      <c r="Z15" s="124">
        <v>28.524</v>
      </c>
      <c r="AA15" s="1">
        <f t="shared" si="12"/>
        <v>27367.999999999996</v>
      </c>
      <c r="AB15" s="32"/>
      <c r="AC15" s="1">
        <f t="shared" si="13"/>
        <v>0</v>
      </c>
      <c r="AD15" s="124">
        <v>6.247</v>
      </c>
      <c r="AE15" s="1">
        <f t="shared" si="14"/>
        <v>7655.999999999977</v>
      </c>
      <c r="AF15" s="32"/>
      <c r="AG15" s="1">
        <f t="shared" si="15"/>
        <v>0</v>
      </c>
      <c r="AH15" s="32"/>
      <c r="AI15" s="1">
        <f t="shared" si="16"/>
        <v>0</v>
      </c>
      <c r="AJ15" s="124">
        <v>9.288</v>
      </c>
      <c r="AK15" s="1">
        <f t="shared" si="17"/>
        <v>297.00000000001125</v>
      </c>
      <c r="AL15" s="124">
        <v>9.244</v>
      </c>
      <c r="AM15" s="1">
        <f t="shared" si="18"/>
        <v>230.9999999999892</v>
      </c>
      <c r="AN15" s="32"/>
      <c r="AO15" s="1">
        <f t="shared" si="19"/>
        <v>0</v>
      </c>
      <c r="AP15" s="128">
        <f t="shared" si="24"/>
        <v>50699.00000000006</v>
      </c>
      <c r="AQ15" s="129">
        <f t="shared" si="20"/>
        <v>33407.00000000013</v>
      </c>
      <c r="AR15" s="129"/>
      <c r="AS15" s="129"/>
      <c r="AT15" s="129"/>
      <c r="AU15" s="142">
        <f>'Сч-ГППфид'!AH15</f>
        <v>71676.00000000067</v>
      </c>
      <c r="AV15" s="142">
        <f>'Сч-ГППфид'!AI15</f>
        <v>31778.999999999884</v>
      </c>
      <c r="AW15" s="129">
        <f t="shared" si="21"/>
        <v>50699.00000000006</v>
      </c>
      <c r="AX15" s="129">
        <f t="shared" si="22"/>
        <v>33407.00000000013</v>
      </c>
      <c r="AY15" s="129"/>
      <c r="AZ15" s="142">
        <f t="shared" si="23"/>
        <v>20977.00000000061</v>
      </c>
      <c r="BA15" s="142"/>
      <c r="BB15" s="129"/>
      <c r="BC15" s="129"/>
      <c r="BD15" s="146"/>
    </row>
    <row r="16" spans="1:56" ht="15" customHeight="1" thickBot="1">
      <c r="A16" s="1">
        <v>7</v>
      </c>
      <c r="B16" s="99"/>
      <c r="C16" s="1">
        <f t="shared" si="0"/>
        <v>0</v>
      </c>
      <c r="D16" s="123">
        <v>24.17</v>
      </c>
      <c r="E16" s="1">
        <f t="shared" si="1"/>
        <v>15840.000000000131</v>
      </c>
      <c r="F16" s="32"/>
      <c r="G16" s="1">
        <f t="shared" si="2"/>
        <v>0</v>
      </c>
      <c r="H16" s="124">
        <v>8.251</v>
      </c>
      <c r="I16" s="4">
        <f t="shared" si="3"/>
        <v>3035.9999999999586</v>
      </c>
      <c r="J16" s="124">
        <v>8.71</v>
      </c>
      <c r="K16" s="1">
        <f t="shared" si="4"/>
        <v>3498.0000000000546</v>
      </c>
      <c r="L16" s="32"/>
      <c r="M16" s="1">
        <f t="shared" si="5"/>
        <v>0</v>
      </c>
      <c r="N16" s="124">
        <v>6.668</v>
      </c>
      <c r="O16" s="1">
        <f t="shared" si="6"/>
        <v>12605.999999999989</v>
      </c>
      <c r="P16" s="32"/>
      <c r="Q16" s="1">
        <f t="shared" si="7"/>
        <v>0</v>
      </c>
      <c r="R16" s="124">
        <v>72.519</v>
      </c>
      <c r="S16" s="1">
        <f t="shared" si="8"/>
        <v>31328.00000000077</v>
      </c>
      <c r="T16" s="32"/>
      <c r="U16" s="1">
        <f t="shared" si="9"/>
        <v>0</v>
      </c>
      <c r="V16" s="124">
        <v>77.865</v>
      </c>
      <c r="W16" s="1">
        <f t="shared" si="10"/>
        <v>16895.99999999939</v>
      </c>
      <c r="X16" s="32"/>
      <c r="Y16" s="1">
        <f t="shared" si="11"/>
        <v>0</v>
      </c>
      <c r="Z16" s="124">
        <v>28.841</v>
      </c>
      <c r="AA16" s="1">
        <f t="shared" si="12"/>
        <v>27896.000000000015</v>
      </c>
      <c r="AB16" s="32"/>
      <c r="AC16" s="1">
        <f t="shared" si="13"/>
        <v>0</v>
      </c>
      <c r="AD16" s="124">
        <v>6.378</v>
      </c>
      <c r="AE16" s="1">
        <f t="shared" si="14"/>
        <v>11528.00000000002</v>
      </c>
      <c r="AF16" s="32"/>
      <c r="AG16" s="1">
        <f t="shared" si="15"/>
        <v>0</v>
      </c>
      <c r="AH16" s="32"/>
      <c r="AI16" s="1">
        <f t="shared" si="16"/>
        <v>0</v>
      </c>
      <c r="AJ16" s="124">
        <v>9.319</v>
      </c>
      <c r="AK16" s="1">
        <f t="shared" si="17"/>
        <v>341.0000000000064</v>
      </c>
      <c r="AL16" s="124">
        <v>9.265</v>
      </c>
      <c r="AM16" s="1">
        <f t="shared" si="18"/>
        <v>231.00000000000875</v>
      </c>
      <c r="AN16" s="32"/>
      <c r="AO16" s="1">
        <f t="shared" si="19"/>
        <v>0</v>
      </c>
      <c r="AP16" s="128">
        <f t="shared" si="24"/>
        <v>46541.000000000706</v>
      </c>
      <c r="AQ16" s="129">
        <f t="shared" si="20"/>
        <v>38224.99999999945</v>
      </c>
      <c r="AR16" s="129"/>
      <c r="AS16" s="129"/>
      <c r="AT16" s="129"/>
      <c r="AU16" s="142">
        <f>'Сч-ГППфид'!AH16</f>
        <v>64382.9999999994</v>
      </c>
      <c r="AV16" s="142">
        <f>'Сч-ГППфид'!AI16</f>
        <v>37124.9999999999</v>
      </c>
      <c r="AW16" s="129">
        <f t="shared" si="21"/>
        <v>46541.000000000706</v>
      </c>
      <c r="AX16" s="129">
        <f t="shared" si="22"/>
        <v>38224.99999999945</v>
      </c>
      <c r="AY16" s="129"/>
      <c r="AZ16" s="142">
        <f t="shared" si="23"/>
        <v>17841.999999998698</v>
      </c>
      <c r="BA16" s="142"/>
      <c r="BB16" s="129"/>
      <c r="BC16" s="129"/>
      <c r="BD16" s="146"/>
    </row>
    <row r="17" spans="1:56" ht="15" customHeight="1" thickBot="1">
      <c r="A17" s="1">
        <v>8</v>
      </c>
      <c r="B17" s="99"/>
      <c r="C17" s="1">
        <f t="shared" si="0"/>
        <v>0</v>
      </c>
      <c r="D17" s="123">
        <v>24.56</v>
      </c>
      <c r="E17" s="1">
        <f t="shared" si="1"/>
        <v>25739.999999999804</v>
      </c>
      <c r="F17" s="32"/>
      <c r="G17" s="1">
        <f t="shared" si="2"/>
        <v>0</v>
      </c>
      <c r="H17" s="124">
        <v>8.3</v>
      </c>
      <c r="I17" s="4">
        <f t="shared" si="3"/>
        <v>3234.0000000000837</v>
      </c>
      <c r="J17" s="124">
        <v>8.778</v>
      </c>
      <c r="K17" s="1">
        <f t="shared" si="4"/>
        <v>4487.9999999999745</v>
      </c>
      <c r="L17" s="32"/>
      <c r="M17" s="1">
        <f t="shared" si="5"/>
        <v>0</v>
      </c>
      <c r="N17" s="124">
        <v>6.853</v>
      </c>
      <c r="O17" s="1">
        <f t="shared" si="6"/>
        <v>12209.999999999975</v>
      </c>
      <c r="P17" s="32"/>
      <c r="Q17" s="1">
        <f t="shared" si="7"/>
        <v>0</v>
      </c>
      <c r="R17" s="124">
        <v>73.02</v>
      </c>
      <c r="S17" s="1">
        <f t="shared" si="8"/>
        <v>44087.99999999917</v>
      </c>
      <c r="T17" s="32"/>
      <c r="U17" s="1">
        <f t="shared" si="9"/>
        <v>0</v>
      </c>
      <c r="V17" s="124">
        <v>78.042</v>
      </c>
      <c r="W17" s="1">
        <f t="shared" si="10"/>
        <v>15576.00000000059</v>
      </c>
      <c r="X17" s="32"/>
      <c r="Y17" s="1">
        <f t="shared" si="11"/>
        <v>0</v>
      </c>
      <c r="Z17" s="124">
        <v>29.142</v>
      </c>
      <c r="AA17" s="1">
        <f t="shared" si="12"/>
        <v>26487.999999999858</v>
      </c>
      <c r="AB17" s="32"/>
      <c r="AC17" s="1">
        <f t="shared" si="13"/>
        <v>0</v>
      </c>
      <c r="AD17" s="124">
        <v>6.482</v>
      </c>
      <c r="AE17" s="1">
        <f t="shared" si="14"/>
        <v>9152.000000000007</v>
      </c>
      <c r="AF17" s="32"/>
      <c r="AG17" s="1">
        <f t="shared" si="15"/>
        <v>0</v>
      </c>
      <c r="AH17" s="32"/>
      <c r="AI17" s="1">
        <f t="shared" si="16"/>
        <v>0</v>
      </c>
      <c r="AJ17" s="124">
        <v>9.353</v>
      </c>
      <c r="AK17" s="1">
        <f t="shared" si="17"/>
        <v>373.9999999999881</v>
      </c>
      <c r="AL17" s="124">
        <v>9.287</v>
      </c>
      <c r="AM17" s="1">
        <f t="shared" si="18"/>
        <v>242.00000000000267</v>
      </c>
      <c r="AN17" s="32"/>
      <c r="AO17" s="1">
        <f t="shared" si="19"/>
        <v>0</v>
      </c>
      <c r="AP17" s="128">
        <f t="shared" si="24"/>
        <v>48949.999999999214</v>
      </c>
      <c r="AQ17" s="129">
        <f t="shared" si="20"/>
        <v>33946.00000000049</v>
      </c>
      <c r="AR17" s="129"/>
      <c r="AS17" s="129"/>
      <c r="AT17" s="129"/>
      <c r="AU17" s="142">
        <f>'Сч-ГППфид'!AH17</f>
        <v>67848.00000000023</v>
      </c>
      <c r="AV17" s="142">
        <f>'Сч-ГППфид'!AI17</f>
        <v>35211.00000000015</v>
      </c>
      <c r="AW17" s="129">
        <f t="shared" si="21"/>
        <v>48949.999999999214</v>
      </c>
      <c r="AX17" s="129">
        <f t="shared" si="22"/>
        <v>33946.00000000049</v>
      </c>
      <c r="AY17" s="129"/>
      <c r="AZ17" s="142">
        <f t="shared" si="23"/>
        <v>18898.00000000102</v>
      </c>
      <c r="BA17" s="142"/>
      <c r="BB17" s="129"/>
      <c r="BC17" s="129"/>
      <c r="BD17" s="146"/>
    </row>
    <row r="18" spans="1:56" ht="15" customHeight="1" thickBot="1">
      <c r="A18" s="1">
        <v>9</v>
      </c>
      <c r="B18" s="99"/>
      <c r="C18" s="1">
        <f t="shared" si="0"/>
        <v>0</v>
      </c>
      <c r="D18" s="123">
        <v>25.02</v>
      </c>
      <c r="E18" s="1">
        <f t="shared" si="1"/>
        <v>30360.000000000055</v>
      </c>
      <c r="F18" s="32"/>
      <c r="G18" s="1">
        <f t="shared" si="2"/>
        <v>0</v>
      </c>
      <c r="H18" s="124">
        <v>8.365</v>
      </c>
      <c r="I18" s="4">
        <f t="shared" si="3"/>
        <v>4289.999999999967</v>
      </c>
      <c r="J18" s="124">
        <v>8.832</v>
      </c>
      <c r="K18" s="1">
        <f t="shared" si="4"/>
        <v>3564.0000000000177</v>
      </c>
      <c r="L18" s="32"/>
      <c r="M18" s="1">
        <f t="shared" si="5"/>
        <v>0</v>
      </c>
      <c r="N18" s="124">
        <v>6.996</v>
      </c>
      <c r="O18" s="1">
        <f t="shared" si="6"/>
        <v>9438.000000000045</v>
      </c>
      <c r="P18" s="32"/>
      <c r="Q18" s="1">
        <f t="shared" si="7"/>
        <v>0</v>
      </c>
      <c r="R18" s="124">
        <v>73.406</v>
      </c>
      <c r="S18" s="1">
        <f t="shared" si="8"/>
        <v>33968.00000000087</v>
      </c>
      <c r="T18" s="32"/>
      <c r="U18" s="1">
        <f t="shared" si="9"/>
        <v>0</v>
      </c>
      <c r="V18" s="124">
        <v>78.191</v>
      </c>
      <c r="W18" s="1">
        <f t="shared" si="10"/>
        <v>13112.00000000008</v>
      </c>
      <c r="X18" s="32"/>
      <c r="Y18" s="1">
        <f t="shared" si="11"/>
        <v>0</v>
      </c>
      <c r="Z18" s="124">
        <v>29.39</v>
      </c>
      <c r="AA18" s="1">
        <f t="shared" si="12"/>
        <v>21824.0000000001</v>
      </c>
      <c r="AB18" s="32"/>
      <c r="AC18" s="1">
        <f t="shared" si="13"/>
        <v>0</v>
      </c>
      <c r="AD18" s="124">
        <v>6.555</v>
      </c>
      <c r="AE18" s="1">
        <f t="shared" si="14"/>
        <v>6423.999999999957</v>
      </c>
      <c r="AF18" s="32"/>
      <c r="AG18" s="1">
        <f t="shared" si="15"/>
        <v>0</v>
      </c>
      <c r="AH18" s="32"/>
      <c r="AI18" s="1">
        <f t="shared" si="16"/>
        <v>0</v>
      </c>
      <c r="AJ18" s="124">
        <v>9.383</v>
      </c>
      <c r="AK18" s="1">
        <f t="shared" si="17"/>
        <v>329.99999999999295</v>
      </c>
      <c r="AL18" s="124">
        <v>9.305</v>
      </c>
      <c r="AM18" s="1">
        <f t="shared" si="18"/>
        <v>197.99999999998795</v>
      </c>
      <c r="AN18" s="32"/>
      <c r="AO18" s="1">
        <f t="shared" si="19"/>
        <v>0</v>
      </c>
      <c r="AP18" s="128">
        <f t="shared" si="24"/>
        <v>28666.000000000942</v>
      </c>
      <c r="AQ18" s="129">
        <f t="shared" si="20"/>
        <v>24882.000000000106</v>
      </c>
      <c r="AR18" s="129"/>
      <c r="AS18" s="129"/>
      <c r="AT18" s="129"/>
      <c r="AU18" s="142">
        <f>'Сч-ГППфид'!AH18</f>
        <v>54812.999999999796</v>
      </c>
      <c r="AV18" s="142">
        <f>'Сч-ГППфид'!AI18</f>
        <v>26268.00000000005</v>
      </c>
      <c r="AW18" s="129">
        <f t="shared" si="21"/>
        <v>28666.000000000942</v>
      </c>
      <c r="AX18" s="129">
        <f t="shared" si="22"/>
        <v>24882.000000000106</v>
      </c>
      <c r="AY18" s="129"/>
      <c r="AZ18" s="142">
        <f t="shared" si="23"/>
        <v>26146.999999998854</v>
      </c>
      <c r="BA18" s="142"/>
      <c r="BB18" s="129"/>
      <c r="BC18" s="129"/>
      <c r="BD18" s="146"/>
    </row>
    <row r="19" spans="1:56" ht="15" customHeight="1" thickBot="1">
      <c r="A19" s="1">
        <v>10</v>
      </c>
      <c r="B19" s="99"/>
      <c r="C19" s="1">
        <f t="shared" si="0"/>
        <v>0</v>
      </c>
      <c r="D19" s="123">
        <v>25.55</v>
      </c>
      <c r="E19" s="1">
        <f t="shared" si="1"/>
        <v>34980.00000000007</v>
      </c>
      <c r="F19" s="32"/>
      <c r="G19" s="1">
        <f t="shared" si="2"/>
        <v>0</v>
      </c>
      <c r="H19" s="124">
        <v>8.446</v>
      </c>
      <c r="I19" s="4">
        <f t="shared" si="3"/>
        <v>5345.999999999968</v>
      </c>
      <c r="J19" s="124">
        <v>8.874</v>
      </c>
      <c r="K19" s="1">
        <f t="shared" si="4"/>
        <v>2771.9999999999877</v>
      </c>
      <c r="L19" s="32"/>
      <c r="M19" s="1">
        <f t="shared" si="5"/>
        <v>0</v>
      </c>
      <c r="N19" s="124">
        <v>7.145</v>
      </c>
      <c r="O19" s="1">
        <f t="shared" si="6"/>
        <v>9833.999999999944</v>
      </c>
      <c r="P19" s="32"/>
      <c r="Q19" s="1">
        <f t="shared" si="7"/>
        <v>0</v>
      </c>
      <c r="R19" s="124">
        <v>73.832</v>
      </c>
      <c r="S19" s="1">
        <f t="shared" si="8"/>
        <v>37487.99999999892</v>
      </c>
      <c r="T19" s="32"/>
      <c r="U19" s="1">
        <f t="shared" si="9"/>
        <v>0</v>
      </c>
      <c r="V19" s="124">
        <v>78.391</v>
      </c>
      <c r="W19" s="1">
        <f t="shared" si="10"/>
        <v>17600.00000000025</v>
      </c>
      <c r="X19" s="32"/>
      <c r="Y19" s="1">
        <f t="shared" si="11"/>
        <v>0</v>
      </c>
      <c r="Z19" s="124">
        <v>29.655</v>
      </c>
      <c r="AA19" s="1">
        <f t="shared" si="12"/>
        <v>23320.00000000005</v>
      </c>
      <c r="AB19" s="32"/>
      <c r="AC19" s="1">
        <f t="shared" si="13"/>
        <v>0</v>
      </c>
      <c r="AD19" s="124">
        <v>6.65</v>
      </c>
      <c r="AE19" s="1">
        <f t="shared" si="14"/>
        <v>8360.000000000056</v>
      </c>
      <c r="AF19" s="32"/>
      <c r="AG19" s="1">
        <f t="shared" si="15"/>
        <v>0</v>
      </c>
      <c r="AH19" s="32"/>
      <c r="AI19" s="1">
        <f t="shared" si="16"/>
        <v>0</v>
      </c>
      <c r="AJ19" s="124">
        <v>9.416</v>
      </c>
      <c r="AK19" s="1">
        <f t="shared" si="17"/>
        <v>363.00000000001376</v>
      </c>
      <c r="AL19" s="124">
        <v>9.326</v>
      </c>
      <c r="AM19" s="1">
        <f t="shared" si="18"/>
        <v>231.00000000000875</v>
      </c>
      <c r="AN19" s="32"/>
      <c r="AO19" s="1">
        <f t="shared" si="19"/>
        <v>0</v>
      </c>
      <c r="AP19" s="128">
        <f t="shared" si="24"/>
        <v>28236.999999998876</v>
      </c>
      <c r="AQ19" s="129">
        <f t="shared" si="20"/>
        <v>30679.00000000029</v>
      </c>
      <c r="AR19" s="129"/>
      <c r="AS19" s="129"/>
      <c r="AT19" s="129"/>
      <c r="AU19" s="142">
        <f>'Сч-ГППфид'!AH19</f>
        <v>60555.000000000386</v>
      </c>
      <c r="AV19" s="142">
        <f>'Сч-ГППфид'!AI19</f>
        <v>29732.999999999833</v>
      </c>
      <c r="AW19" s="129">
        <f t="shared" si="21"/>
        <v>28236.999999998876</v>
      </c>
      <c r="AX19" s="129">
        <f t="shared" si="22"/>
        <v>30679.00000000029</v>
      </c>
      <c r="AY19" s="129"/>
      <c r="AZ19" s="142">
        <f t="shared" si="23"/>
        <v>32318.00000000151</v>
      </c>
      <c r="BA19" s="142"/>
      <c r="BB19" s="129"/>
      <c r="BC19" s="129"/>
      <c r="BD19" s="146"/>
    </row>
    <row r="20" spans="1:56" ht="15" customHeight="1" thickBot="1">
      <c r="A20" s="1">
        <v>11</v>
      </c>
      <c r="B20" s="99"/>
      <c r="C20" s="1">
        <f t="shared" si="0"/>
        <v>0</v>
      </c>
      <c r="D20" s="123">
        <v>25.92</v>
      </c>
      <c r="E20" s="1">
        <f t="shared" si="1"/>
        <v>24420.000000000065</v>
      </c>
      <c r="F20" s="32"/>
      <c r="G20" s="1">
        <f t="shared" si="2"/>
        <v>0</v>
      </c>
      <c r="H20" s="124">
        <v>8.496</v>
      </c>
      <c r="I20" s="4">
        <f t="shared" si="3"/>
        <v>3300.000000000047</v>
      </c>
      <c r="J20" s="124">
        <v>8.935</v>
      </c>
      <c r="K20" s="1">
        <f t="shared" si="4"/>
        <v>4025.9999999999964</v>
      </c>
      <c r="L20" s="32"/>
      <c r="M20" s="1">
        <f t="shared" si="5"/>
        <v>0</v>
      </c>
      <c r="N20" s="124">
        <v>7.279</v>
      </c>
      <c r="O20" s="1">
        <f t="shared" si="6"/>
        <v>8844.000000000022</v>
      </c>
      <c r="P20" s="32"/>
      <c r="Q20" s="1">
        <f t="shared" si="7"/>
        <v>0</v>
      </c>
      <c r="R20" s="124">
        <v>74.225</v>
      </c>
      <c r="S20" s="1">
        <f t="shared" si="8"/>
        <v>34584.00000000006</v>
      </c>
      <c r="T20" s="32"/>
      <c r="U20" s="1">
        <f t="shared" si="9"/>
        <v>0</v>
      </c>
      <c r="V20" s="124">
        <v>78.562</v>
      </c>
      <c r="W20" s="1">
        <f t="shared" si="10"/>
        <v>15047.99999999932</v>
      </c>
      <c r="X20" s="32"/>
      <c r="Y20" s="1">
        <f t="shared" si="11"/>
        <v>0</v>
      </c>
      <c r="Z20" s="124">
        <v>29.909</v>
      </c>
      <c r="AA20" s="1">
        <f t="shared" si="12"/>
        <v>22351.999999999804</v>
      </c>
      <c r="AB20" s="32"/>
      <c r="AC20" s="1">
        <f t="shared" si="13"/>
        <v>0</v>
      </c>
      <c r="AD20" s="124">
        <v>6.753</v>
      </c>
      <c r="AE20" s="1">
        <f t="shared" si="14"/>
        <v>9063.999999999978</v>
      </c>
      <c r="AF20" s="32"/>
      <c r="AG20" s="1">
        <f t="shared" si="15"/>
        <v>0</v>
      </c>
      <c r="AH20" s="32"/>
      <c r="AI20" s="1">
        <f t="shared" si="16"/>
        <v>0</v>
      </c>
      <c r="AJ20" s="124">
        <v>9.447</v>
      </c>
      <c r="AK20" s="1">
        <f t="shared" si="17"/>
        <v>340.99999999998687</v>
      </c>
      <c r="AL20" s="124">
        <v>9.345</v>
      </c>
      <c r="AM20" s="1">
        <f t="shared" si="18"/>
        <v>209.00000000000142</v>
      </c>
      <c r="AN20" s="32"/>
      <c r="AO20" s="1">
        <f t="shared" si="19"/>
        <v>0</v>
      </c>
      <c r="AP20" s="128">
        <f t="shared" si="24"/>
        <v>36200.99999999981</v>
      </c>
      <c r="AQ20" s="129">
        <f t="shared" si="20"/>
        <v>29864.999999999272</v>
      </c>
      <c r="AR20" s="129"/>
      <c r="AS20" s="129"/>
      <c r="AT20" s="129"/>
      <c r="AU20" s="142">
        <f>'Сч-ГППфид'!AH20</f>
        <v>58508.99999999996</v>
      </c>
      <c r="AV20" s="142">
        <f>'Сч-ГППфид'!AI20</f>
        <v>29468.999999999804</v>
      </c>
      <c r="AW20" s="129">
        <f t="shared" si="21"/>
        <v>36200.99999999981</v>
      </c>
      <c r="AX20" s="129">
        <f t="shared" si="22"/>
        <v>29864.999999999272</v>
      </c>
      <c r="AY20" s="129"/>
      <c r="AZ20" s="142">
        <f t="shared" si="23"/>
        <v>22308.000000000153</v>
      </c>
      <c r="BA20" s="142"/>
      <c r="BB20" s="129"/>
      <c r="BC20" s="129"/>
      <c r="BD20" s="146"/>
    </row>
    <row r="21" spans="1:56" ht="15" customHeight="1" thickBot="1">
      <c r="A21" s="1">
        <v>12</v>
      </c>
      <c r="B21" s="99"/>
      <c r="C21" s="1">
        <f t="shared" si="0"/>
        <v>0</v>
      </c>
      <c r="D21" s="123">
        <v>26.3</v>
      </c>
      <c r="E21" s="1">
        <f t="shared" si="1"/>
        <v>25079.999999999935</v>
      </c>
      <c r="F21" s="32"/>
      <c r="G21" s="1">
        <f t="shared" si="2"/>
        <v>0</v>
      </c>
      <c r="H21" s="124">
        <v>8.552</v>
      </c>
      <c r="I21" s="4">
        <f t="shared" si="3"/>
        <v>3695.9999999999445</v>
      </c>
      <c r="J21" s="124">
        <v>9.026</v>
      </c>
      <c r="K21" s="1">
        <f t="shared" si="4"/>
        <v>6005.999999999954</v>
      </c>
      <c r="L21" s="32"/>
      <c r="M21" s="1">
        <f t="shared" si="5"/>
        <v>0</v>
      </c>
      <c r="N21" s="124">
        <v>7.469</v>
      </c>
      <c r="O21" s="1">
        <f t="shared" si="6"/>
        <v>12540.000000000025</v>
      </c>
      <c r="P21" s="32"/>
      <c r="Q21" s="1">
        <f t="shared" si="7"/>
        <v>0</v>
      </c>
      <c r="R21" s="124">
        <v>74.706</v>
      </c>
      <c r="S21" s="1">
        <f t="shared" si="8"/>
        <v>42328.00000000077</v>
      </c>
      <c r="T21" s="32"/>
      <c r="U21" s="1">
        <f t="shared" si="9"/>
        <v>0</v>
      </c>
      <c r="V21" s="124">
        <v>78.781</v>
      </c>
      <c r="W21" s="1">
        <f t="shared" si="10"/>
        <v>19272.00000000073</v>
      </c>
      <c r="X21" s="32"/>
      <c r="Y21" s="1">
        <f t="shared" si="11"/>
        <v>0</v>
      </c>
      <c r="Z21" s="124">
        <v>30.248</v>
      </c>
      <c r="AA21" s="1">
        <f t="shared" si="12"/>
        <v>29832.000000000193</v>
      </c>
      <c r="AB21" s="32"/>
      <c r="AC21" s="1">
        <f t="shared" si="13"/>
        <v>0</v>
      </c>
      <c r="AD21" s="124">
        <v>6.915</v>
      </c>
      <c r="AE21" s="1">
        <f t="shared" si="14"/>
        <v>14255.999999999993</v>
      </c>
      <c r="AF21" s="32"/>
      <c r="AG21" s="1">
        <f t="shared" si="15"/>
        <v>0</v>
      </c>
      <c r="AH21" s="32"/>
      <c r="AI21" s="1">
        <f t="shared" si="16"/>
        <v>0</v>
      </c>
      <c r="AJ21" s="124">
        <v>9.481</v>
      </c>
      <c r="AK21" s="1">
        <f t="shared" si="17"/>
        <v>374.0000000000077</v>
      </c>
      <c r="AL21" s="124">
        <v>9.37</v>
      </c>
      <c r="AM21" s="1">
        <f t="shared" si="18"/>
        <v>274.99999999998437</v>
      </c>
      <c r="AN21" s="32"/>
      <c r="AO21" s="1">
        <f t="shared" si="19"/>
        <v>0</v>
      </c>
      <c r="AP21" s="128">
        <f t="shared" si="24"/>
        <v>52712.000000000975</v>
      </c>
      <c r="AQ21" s="129">
        <f t="shared" si="20"/>
        <v>42647.000000000786</v>
      </c>
      <c r="AR21" s="129"/>
      <c r="AS21" s="129"/>
      <c r="AT21" s="129"/>
      <c r="AU21" s="142">
        <f>'Сч-ГППфид'!AH21</f>
        <v>73424.99999999967</v>
      </c>
      <c r="AV21" s="142">
        <f>'Сч-ГППфид'!AI21</f>
        <v>42207.000000000364</v>
      </c>
      <c r="AW21" s="129">
        <f t="shared" si="21"/>
        <v>52712.000000000975</v>
      </c>
      <c r="AX21" s="129">
        <f t="shared" si="22"/>
        <v>42647.000000000786</v>
      </c>
      <c r="AY21" s="129"/>
      <c r="AZ21" s="142">
        <f t="shared" si="23"/>
        <v>20712.99999999869</v>
      </c>
      <c r="BA21" s="142"/>
      <c r="BB21" s="129"/>
      <c r="BC21" s="129"/>
      <c r="BD21" s="146"/>
    </row>
    <row r="22" spans="1:56" ht="15" customHeight="1" thickBot="1">
      <c r="A22" s="1">
        <v>13</v>
      </c>
      <c r="B22" s="99"/>
      <c r="C22" s="1">
        <f t="shared" si="0"/>
        <v>0</v>
      </c>
      <c r="D22" s="123">
        <v>26.84</v>
      </c>
      <c r="E22" s="1">
        <f t="shared" si="1"/>
        <v>35639.99999999994</v>
      </c>
      <c r="F22" s="32"/>
      <c r="G22" s="1">
        <f t="shared" si="2"/>
        <v>0</v>
      </c>
      <c r="H22" s="124">
        <v>8.643</v>
      </c>
      <c r="I22" s="4">
        <f t="shared" si="3"/>
        <v>6006.000000000071</v>
      </c>
      <c r="J22" s="124">
        <v>9.114</v>
      </c>
      <c r="K22" s="1">
        <f t="shared" si="4"/>
        <v>5808.000000000064</v>
      </c>
      <c r="L22" s="32"/>
      <c r="M22" s="1">
        <f t="shared" si="5"/>
        <v>0</v>
      </c>
      <c r="N22" s="124">
        <v>7.642</v>
      </c>
      <c r="O22" s="1">
        <f t="shared" si="6"/>
        <v>11418.000000000004</v>
      </c>
      <c r="P22" s="32"/>
      <c r="Q22" s="1">
        <f t="shared" si="7"/>
        <v>0</v>
      </c>
      <c r="R22" s="124">
        <v>75.095</v>
      </c>
      <c r="S22" s="1">
        <f t="shared" si="8"/>
        <v>34231.99999999963</v>
      </c>
      <c r="T22" s="32"/>
      <c r="U22" s="1">
        <f t="shared" si="9"/>
        <v>0</v>
      </c>
      <c r="V22" s="124">
        <v>78.959</v>
      </c>
      <c r="W22" s="1">
        <f t="shared" si="10"/>
        <v>15663.99999999976</v>
      </c>
      <c r="X22" s="32"/>
      <c r="Y22" s="1">
        <f t="shared" si="11"/>
        <v>0</v>
      </c>
      <c r="Z22" s="124">
        <v>30.529</v>
      </c>
      <c r="AA22" s="1">
        <f t="shared" si="12"/>
        <v>24727.999999999894</v>
      </c>
      <c r="AB22" s="32"/>
      <c r="AC22" s="1">
        <f t="shared" si="13"/>
        <v>0</v>
      </c>
      <c r="AD22" s="124">
        <v>7.06</v>
      </c>
      <c r="AE22" s="1">
        <f t="shared" si="14"/>
        <v>12759.999999999962</v>
      </c>
      <c r="AF22" s="32"/>
      <c r="AG22" s="1">
        <f t="shared" si="15"/>
        <v>0</v>
      </c>
      <c r="AH22" s="32"/>
      <c r="AI22" s="1">
        <f t="shared" si="16"/>
        <v>0</v>
      </c>
      <c r="AJ22" s="124">
        <v>9.511</v>
      </c>
      <c r="AK22" s="1">
        <f t="shared" si="17"/>
        <v>329.99999999999295</v>
      </c>
      <c r="AL22" s="124">
        <v>9.39</v>
      </c>
      <c r="AM22" s="1">
        <f t="shared" si="18"/>
        <v>220.00000000001484</v>
      </c>
      <c r="AN22" s="32"/>
      <c r="AO22" s="1">
        <f t="shared" si="19"/>
        <v>0</v>
      </c>
      <c r="AP22" s="128">
        <f t="shared" si="24"/>
        <v>28797.999999999654</v>
      </c>
      <c r="AQ22" s="129">
        <f t="shared" si="20"/>
        <v>34055.99999999967</v>
      </c>
      <c r="AR22" s="129"/>
      <c r="AS22" s="129"/>
      <c r="AT22" s="129"/>
      <c r="AU22" s="142">
        <f>'Сч-ГППфид'!AH22</f>
        <v>61314.00000000013</v>
      </c>
      <c r="AV22" s="142">
        <f>'Сч-ГППфид'!AI22</f>
        <v>33791.99999999981</v>
      </c>
      <c r="AW22" s="129">
        <f t="shared" si="21"/>
        <v>28797.999999999654</v>
      </c>
      <c r="AX22" s="129">
        <f t="shared" si="22"/>
        <v>34055.99999999967</v>
      </c>
      <c r="AY22" s="129"/>
      <c r="AZ22" s="142">
        <f t="shared" si="23"/>
        <v>32516.000000000477</v>
      </c>
      <c r="BA22" s="142"/>
      <c r="BB22" s="129"/>
      <c r="BC22" s="129"/>
      <c r="BD22" s="146"/>
    </row>
    <row r="23" spans="1:56" ht="15" customHeight="1" thickBot="1">
      <c r="A23" s="1">
        <v>14</v>
      </c>
      <c r="B23" s="99"/>
      <c r="C23" s="1">
        <f t="shared" si="0"/>
        <v>0</v>
      </c>
      <c r="D23" s="123">
        <v>27.19</v>
      </c>
      <c r="E23" s="1">
        <f t="shared" si="1"/>
        <v>23100.000000000095</v>
      </c>
      <c r="F23" s="32"/>
      <c r="G23" s="1">
        <f t="shared" si="2"/>
        <v>0</v>
      </c>
      <c r="H23" s="124">
        <v>8.758</v>
      </c>
      <c r="I23" s="4">
        <f t="shared" si="3"/>
        <v>7589.999999999897</v>
      </c>
      <c r="J23" s="124">
        <v>9.251</v>
      </c>
      <c r="K23" s="1">
        <f t="shared" si="4"/>
        <v>9041.999999999913</v>
      </c>
      <c r="L23" s="32"/>
      <c r="M23" s="1">
        <f t="shared" si="5"/>
        <v>0</v>
      </c>
      <c r="N23" s="124">
        <v>7.897</v>
      </c>
      <c r="O23" s="1">
        <f t="shared" si="6"/>
        <v>16829.999999999993</v>
      </c>
      <c r="P23" s="32"/>
      <c r="Q23" s="1">
        <f t="shared" si="7"/>
        <v>0</v>
      </c>
      <c r="R23" s="124">
        <v>75.595</v>
      </c>
      <c r="S23" s="1">
        <f t="shared" si="8"/>
        <v>44000</v>
      </c>
      <c r="T23" s="32"/>
      <c r="U23" s="1">
        <f t="shared" si="9"/>
        <v>0</v>
      </c>
      <c r="V23" s="124">
        <v>79.192</v>
      </c>
      <c r="W23" s="1">
        <f t="shared" si="10"/>
        <v>20503.99999999911</v>
      </c>
      <c r="X23" s="32"/>
      <c r="Y23" s="1">
        <f t="shared" si="11"/>
        <v>0</v>
      </c>
      <c r="Z23" s="124">
        <v>30.858</v>
      </c>
      <c r="AA23" s="1">
        <f t="shared" si="12"/>
        <v>28952.000000000055</v>
      </c>
      <c r="AB23" s="32"/>
      <c r="AC23" s="1">
        <f t="shared" si="13"/>
        <v>0</v>
      </c>
      <c r="AD23" s="124">
        <v>7.225</v>
      </c>
      <c r="AE23" s="1">
        <f t="shared" si="14"/>
        <v>14520.000000000004</v>
      </c>
      <c r="AF23" s="32"/>
      <c r="AG23" s="1">
        <f t="shared" si="15"/>
        <v>0</v>
      </c>
      <c r="AH23" s="32"/>
      <c r="AI23" s="1">
        <f t="shared" si="16"/>
        <v>0</v>
      </c>
      <c r="AJ23" s="124">
        <v>9.548</v>
      </c>
      <c r="AK23" s="1">
        <f t="shared" si="17"/>
        <v>407.0000000000089</v>
      </c>
      <c r="AL23" s="124">
        <v>9.416</v>
      </c>
      <c r="AM23" s="1">
        <f t="shared" si="18"/>
        <v>285.99999999999784</v>
      </c>
      <c r="AN23" s="32"/>
      <c r="AO23" s="1">
        <f t="shared" si="19"/>
        <v>0</v>
      </c>
      <c r="AP23" s="128">
        <f t="shared" si="24"/>
        <v>58486.99999999986</v>
      </c>
      <c r="AQ23" s="129">
        <f t="shared" si="20"/>
        <v>44549.99999999921</v>
      </c>
      <c r="AR23" s="129"/>
      <c r="AS23" s="129"/>
      <c r="AT23" s="129"/>
      <c r="AU23" s="142">
        <f>'Сч-ГППфид'!AH23</f>
        <v>78705.00000000026</v>
      </c>
      <c r="AV23" s="142">
        <f>'Сч-ГППфид'!AI23</f>
        <v>43889.99999999997</v>
      </c>
      <c r="AW23" s="129">
        <f t="shared" si="21"/>
        <v>58486.99999999986</v>
      </c>
      <c r="AX23" s="129">
        <f t="shared" si="22"/>
        <v>44549.99999999921</v>
      </c>
      <c r="AY23" s="129"/>
      <c r="AZ23" s="142">
        <f t="shared" si="23"/>
        <v>20218.0000000004</v>
      </c>
      <c r="BA23" s="142"/>
      <c r="BB23" s="129"/>
      <c r="BC23" s="129"/>
      <c r="BD23" s="146"/>
    </row>
    <row r="24" spans="1:56" ht="15" customHeight="1" thickBot="1">
      <c r="A24" s="1">
        <v>15</v>
      </c>
      <c r="B24" s="99"/>
      <c r="C24" s="1">
        <f t="shared" si="0"/>
        <v>0</v>
      </c>
      <c r="D24" s="123">
        <v>27.32</v>
      </c>
      <c r="E24" s="1">
        <f t="shared" si="1"/>
        <v>8579.999999999935</v>
      </c>
      <c r="F24" s="32"/>
      <c r="G24" s="1">
        <f t="shared" si="2"/>
        <v>0</v>
      </c>
      <c r="H24" s="124">
        <v>8.81</v>
      </c>
      <c r="I24" s="4">
        <f t="shared" si="3"/>
        <v>3432.000000000091</v>
      </c>
      <c r="J24" s="124">
        <v>9.314</v>
      </c>
      <c r="K24" s="1">
        <f t="shared" si="4"/>
        <v>4158.00000000004</v>
      </c>
      <c r="L24" s="32"/>
      <c r="M24" s="1">
        <f t="shared" si="5"/>
        <v>0</v>
      </c>
      <c r="N24" s="124">
        <v>8.043</v>
      </c>
      <c r="O24" s="1">
        <f t="shared" si="6"/>
        <v>9635.999999999935</v>
      </c>
      <c r="P24" s="32"/>
      <c r="Q24" s="1">
        <f t="shared" si="7"/>
        <v>0</v>
      </c>
      <c r="R24" s="124">
        <v>75.88</v>
      </c>
      <c r="S24" s="1">
        <f t="shared" si="8"/>
        <v>25079.9999999997</v>
      </c>
      <c r="T24" s="32"/>
      <c r="U24" s="1">
        <f t="shared" si="9"/>
        <v>0</v>
      </c>
      <c r="V24" s="124">
        <v>79.328</v>
      </c>
      <c r="W24" s="1">
        <f t="shared" si="10"/>
        <v>11968.00000000087</v>
      </c>
      <c r="X24" s="32"/>
      <c r="Y24" s="1">
        <f t="shared" si="11"/>
        <v>0</v>
      </c>
      <c r="Z24" s="124">
        <v>31.078</v>
      </c>
      <c r="AA24" s="1">
        <f t="shared" si="12"/>
        <v>19359.999999999898</v>
      </c>
      <c r="AB24" s="32"/>
      <c r="AC24" s="1">
        <f t="shared" si="13"/>
        <v>0</v>
      </c>
      <c r="AD24" s="124">
        <v>7.327</v>
      </c>
      <c r="AE24" s="1">
        <f t="shared" si="14"/>
        <v>8976.000000000027</v>
      </c>
      <c r="AF24" s="32"/>
      <c r="AG24" s="1">
        <f t="shared" si="15"/>
        <v>0</v>
      </c>
      <c r="AH24" s="32"/>
      <c r="AI24" s="1">
        <f t="shared" si="16"/>
        <v>0</v>
      </c>
      <c r="AJ24" s="124">
        <v>9.57</v>
      </c>
      <c r="AK24" s="1">
        <f t="shared" si="17"/>
        <v>242.00000000000267</v>
      </c>
      <c r="AL24" s="124">
        <v>9.433</v>
      </c>
      <c r="AM24" s="1">
        <f t="shared" si="18"/>
        <v>186.99999999999406</v>
      </c>
      <c r="AN24" s="32"/>
      <c r="AO24" s="1">
        <f t="shared" si="19"/>
        <v>0</v>
      </c>
      <c r="AP24" s="128">
        <f t="shared" si="24"/>
        <v>39775.99999999971</v>
      </c>
      <c r="AQ24" s="129">
        <f t="shared" si="20"/>
        <v>27335.000000000735</v>
      </c>
      <c r="AR24" s="129"/>
      <c r="AS24" s="129"/>
      <c r="AT24" s="129"/>
      <c r="AU24" s="142">
        <f>'Сч-ГППфид'!AH24</f>
        <v>47453.999999999665</v>
      </c>
      <c r="AV24" s="142">
        <f>'Сч-ГППфид'!AI24</f>
        <v>27786.00000000008</v>
      </c>
      <c r="AW24" s="129">
        <f t="shared" si="21"/>
        <v>39775.99999999971</v>
      </c>
      <c r="AX24" s="129">
        <f t="shared" si="22"/>
        <v>27335.000000000735</v>
      </c>
      <c r="AY24" s="129"/>
      <c r="AZ24" s="142">
        <f t="shared" si="23"/>
        <v>7677.999999999956</v>
      </c>
      <c r="BA24" s="142"/>
      <c r="BB24" s="129"/>
      <c r="BC24" s="129"/>
      <c r="BD24" s="146"/>
    </row>
    <row r="25" spans="1:56" ht="15" customHeight="1" thickBot="1">
      <c r="A25" s="1">
        <v>16</v>
      </c>
      <c r="B25" s="99"/>
      <c r="C25" s="1">
        <f t="shared" si="0"/>
        <v>0</v>
      </c>
      <c r="D25" s="123">
        <v>27.54</v>
      </c>
      <c r="E25" s="1">
        <f t="shared" si="1"/>
        <v>14519.999999999925</v>
      </c>
      <c r="F25" s="32"/>
      <c r="G25" s="1">
        <f t="shared" si="2"/>
        <v>0</v>
      </c>
      <c r="H25" s="124">
        <v>8.881</v>
      </c>
      <c r="I25" s="4">
        <f t="shared" si="3"/>
        <v>4685.999999999982</v>
      </c>
      <c r="J25" s="124">
        <v>9.37</v>
      </c>
      <c r="K25" s="1">
        <f t="shared" si="4"/>
        <v>3695.9999999999445</v>
      </c>
      <c r="L25" s="32"/>
      <c r="M25" s="1">
        <f t="shared" si="5"/>
        <v>0</v>
      </c>
      <c r="N25" s="124">
        <v>8.23</v>
      </c>
      <c r="O25" s="1">
        <f t="shared" si="6"/>
        <v>12342.000000000076</v>
      </c>
      <c r="P25" s="32"/>
      <c r="Q25" s="1">
        <f t="shared" si="7"/>
        <v>0</v>
      </c>
      <c r="R25" s="124">
        <v>76.294</v>
      </c>
      <c r="S25" s="1">
        <f t="shared" si="8"/>
        <v>36432.00000000013</v>
      </c>
      <c r="T25" s="32"/>
      <c r="U25" s="1">
        <f t="shared" si="9"/>
        <v>0</v>
      </c>
      <c r="V25" s="124">
        <v>79.51</v>
      </c>
      <c r="W25" s="1">
        <f t="shared" si="10"/>
        <v>16016.00000000019</v>
      </c>
      <c r="X25" s="32"/>
      <c r="Y25" s="1">
        <f t="shared" si="11"/>
        <v>0</v>
      </c>
      <c r="Z25" s="124">
        <v>31.371</v>
      </c>
      <c r="AA25" s="1">
        <f t="shared" si="12"/>
        <v>25783.999999999935</v>
      </c>
      <c r="AB25" s="32"/>
      <c r="AC25" s="1">
        <f t="shared" si="13"/>
        <v>0</v>
      </c>
      <c r="AD25" s="124">
        <v>7.436</v>
      </c>
      <c r="AE25" s="1">
        <f t="shared" si="14"/>
        <v>9591.999999999998</v>
      </c>
      <c r="AF25" s="32"/>
      <c r="AG25" s="1">
        <f t="shared" si="15"/>
        <v>0</v>
      </c>
      <c r="AH25" s="32"/>
      <c r="AI25" s="1">
        <f t="shared" si="16"/>
        <v>0</v>
      </c>
      <c r="AJ25" s="124">
        <v>9.603</v>
      </c>
      <c r="AK25" s="1">
        <f t="shared" si="17"/>
        <v>362.9999999999942</v>
      </c>
      <c r="AL25" s="124">
        <v>9.454</v>
      </c>
      <c r="AM25" s="1">
        <f t="shared" si="18"/>
        <v>231.00000000000875</v>
      </c>
      <c r="AN25" s="32"/>
      <c r="AO25" s="1">
        <f t="shared" si="19"/>
        <v>0</v>
      </c>
      <c r="AP25" s="128">
        <f t="shared" si="24"/>
        <v>51029.000000000095</v>
      </c>
      <c r="AQ25" s="129">
        <f t="shared" si="20"/>
        <v>33495.00000000029</v>
      </c>
      <c r="AR25" s="129"/>
      <c r="AS25" s="129"/>
      <c r="AT25" s="129"/>
      <c r="AU25" s="142">
        <f>'Сч-ГППфид'!AH25</f>
        <v>63789.00000000035</v>
      </c>
      <c r="AV25" s="142">
        <f>'Сч-ГППфид'!AI25</f>
        <v>34253.99999999992</v>
      </c>
      <c r="AW25" s="129">
        <f t="shared" si="21"/>
        <v>51029.000000000095</v>
      </c>
      <c r="AX25" s="129">
        <f t="shared" si="22"/>
        <v>33495.00000000029</v>
      </c>
      <c r="AY25" s="129"/>
      <c r="AZ25" s="142">
        <f t="shared" si="23"/>
        <v>12760.000000000255</v>
      </c>
      <c r="BA25" s="142"/>
      <c r="BB25" s="129"/>
      <c r="BC25" s="129"/>
      <c r="BD25" s="146"/>
    </row>
    <row r="26" spans="1:56" ht="15" customHeight="1" thickBot="1">
      <c r="A26" s="1">
        <v>17</v>
      </c>
      <c r="B26" s="99"/>
      <c r="C26" s="1">
        <f t="shared" si="0"/>
        <v>0</v>
      </c>
      <c r="D26" s="123">
        <v>27.83</v>
      </c>
      <c r="E26" s="1">
        <f t="shared" si="1"/>
        <v>19139.999999999945</v>
      </c>
      <c r="F26" s="32"/>
      <c r="G26" s="1">
        <f t="shared" si="2"/>
        <v>0</v>
      </c>
      <c r="H26" s="124">
        <v>8.946</v>
      </c>
      <c r="I26" s="4">
        <f t="shared" si="3"/>
        <v>4289.999999999967</v>
      </c>
      <c r="J26" s="124">
        <v>9.403</v>
      </c>
      <c r="K26" s="1">
        <f t="shared" si="4"/>
        <v>2178.0000000000828</v>
      </c>
      <c r="L26" s="32"/>
      <c r="M26" s="1">
        <f t="shared" si="5"/>
        <v>0</v>
      </c>
      <c r="N26" s="124">
        <v>8.402</v>
      </c>
      <c r="O26" s="1">
        <f t="shared" si="6"/>
        <v>11351.999999999922</v>
      </c>
      <c r="P26" s="32"/>
      <c r="Q26" s="1">
        <f t="shared" si="7"/>
        <v>0</v>
      </c>
      <c r="R26" s="124">
        <v>76.752</v>
      </c>
      <c r="S26" s="1">
        <f t="shared" si="8"/>
        <v>40303.99999999986</v>
      </c>
      <c r="T26" s="32"/>
      <c r="U26" s="1">
        <f t="shared" si="9"/>
        <v>0</v>
      </c>
      <c r="V26" s="124">
        <v>79.687</v>
      </c>
      <c r="W26" s="1">
        <f t="shared" si="10"/>
        <v>15575.99999999934</v>
      </c>
      <c r="X26" s="32"/>
      <c r="Y26" s="1">
        <f t="shared" si="11"/>
        <v>0</v>
      </c>
      <c r="Z26" s="124">
        <v>31.688</v>
      </c>
      <c r="AA26" s="1">
        <f t="shared" si="12"/>
        <v>27896.000000000015</v>
      </c>
      <c r="AB26" s="32"/>
      <c r="AC26" s="1">
        <f t="shared" si="13"/>
        <v>0</v>
      </c>
      <c r="AD26" s="124">
        <v>7.531</v>
      </c>
      <c r="AE26" s="1">
        <f t="shared" si="14"/>
        <v>8359.999999999978</v>
      </c>
      <c r="AF26" s="32"/>
      <c r="AG26" s="1">
        <f t="shared" si="15"/>
        <v>0</v>
      </c>
      <c r="AH26" s="32"/>
      <c r="AI26" s="1">
        <f t="shared" si="16"/>
        <v>0</v>
      </c>
      <c r="AJ26" s="124">
        <v>9.641</v>
      </c>
      <c r="AK26" s="1">
        <f t="shared" si="17"/>
        <v>418.00000000000284</v>
      </c>
      <c r="AL26" s="124">
        <v>9.478</v>
      </c>
      <c r="AM26" s="1">
        <f t="shared" si="18"/>
        <v>263.99999999999045</v>
      </c>
      <c r="AN26" s="32"/>
      <c r="AO26" s="1">
        <f t="shared" si="19"/>
        <v>0</v>
      </c>
      <c r="AP26" s="128">
        <f t="shared" si="24"/>
        <v>50820.000000000015</v>
      </c>
      <c r="AQ26" s="129">
        <f t="shared" si="20"/>
        <v>31261.99999999926</v>
      </c>
      <c r="AR26" s="129"/>
      <c r="AS26" s="129"/>
      <c r="AT26" s="129"/>
      <c r="AU26" s="142">
        <f>'Сч-ГППфид'!AH26</f>
        <v>67517.99999999993</v>
      </c>
      <c r="AV26" s="142">
        <f>'Сч-ГППфид'!AI26</f>
        <v>31614.000000000007</v>
      </c>
      <c r="AW26" s="129">
        <f t="shared" si="21"/>
        <v>50820.000000000015</v>
      </c>
      <c r="AX26" s="129">
        <f t="shared" si="22"/>
        <v>31261.99999999926</v>
      </c>
      <c r="AY26" s="129"/>
      <c r="AZ26" s="142">
        <f t="shared" si="23"/>
        <v>16697.999999999913</v>
      </c>
      <c r="BA26" s="142"/>
      <c r="BB26" s="129"/>
      <c r="BC26" s="129"/>
      <c r="BD26" s="146"/>
    </row>
    <row r="27" spans="1:56" ht="15" customHeight="1" thickBot="1">
      <c r="A27" s="1">
        <v>18</v>
      </c>
      <c r="B27" s="99"/>
      <c r="C27" s="1">
        <f t="shared" si="0"/>
        <v>0</v>
      </c>
      <c r="D27" s="123">
        <v>28.08</v>
      </c>
      <c r="E27" s="1">
        <f t="shared" si="1"/>
        <v>16500</v>
      </c>
      <c r="F27" s="32"/>
      <c r="G27" s="1">
        <f t="shared" si="2"/>
        <v>0</v>
      </c>
      <c r="H27" s="124">
        <v>8.998</v>
      </c>
      <c r="I27" s="4">
        <f t="shared" si="3"/>
        <v>3431.9999999999736</v>
      </c>
      <c r="J27" s="124">
        <v>9.443</v>
      </c>
      <c r="K27" s="1">
        <f t="shared" si="4"/>
        <v>2639.9999999999436</v>
      </c>
      <c r="L27" s="32"/>
      <c r="M27" s="1">
        <f t="shared" si="5"/>
        <v>0</v>
      </c>
      <c r="N27" s="124">
        <v>8.531</v>
      </c>
      <c r="O27" s="1">
        <f t="shared" si="6"/>
        <v>8514.000000000087</v>
      </c>
      <c r="P27" s="32"/>
      <c r="Q27" s="1">
        <f t="shared" si="7"/>
        <v>0</v>
      </c>
      <c r="R27" s="124">
        <v>77.124</v>
      </c>
      <c r="S27" s="1">
        <f t="shared" si="8"/>
        <v>32735.99999999999</v>
      </c>
      <c r="T27" s="32"/>
      <c r="U27" s="1">
        <f t="shared" si="9"/>
        <v>0</v>
      </c>
      <c r="V27" s="124">
        <v>79.827</v>
      </c>
      <c r="W27" s="1">
        <f t="shared" si="10"/>
        <v>12320.000000000051</v>
      </c>
      <c r="X27" s="32"/>
      <c r="Y27" s="1">
        <f t="shared" si="11"/>
        <v>0</v>
      </c>
      <c r="Z27" s="124">
        <v>31.921</v>
      </c>
      <c r="AA27" s="1">
        <f t="shared" si="12"/>
        <v>20504.000000000047</v>
      </c>
      <c r="AB27" s="32"/>
      <c r="AC27" s="1">
        <f t="shared" si="13"/>
        <v>0</v>
      </c>
      <c r="AD27" s="124">
        <v>7.609</v>
      </c>
      <c r="AE27" s="1">
        <f t="shared" si="14"/>
        <v>6864.0000000000255</v>
      </c>
      <c r="AF27" s="32"/>
      <c r="AG27" s="1">
        <f t="shared" si="15"/>
        <v>0</v>
      </c>
      <c r="AH27" s="32"/>
      <c r="AI27" s="1">
        <f t="shared" si="16"/>
        <v>0</v>
      </c>
      <c r="AJ27" s="124">
        <v>9.675</v>
      </c>
      <c r="AK27" s="1">
        <f t="shared" si="17"/>
        <v>374.0000000000077</v>
      </c>
      <c r="AL27" s="124">
        <v>9.496</v>
      </c>
      <c r="AM27" s="1">
        <f t="shared" si="18"/>
        <v>198.0000000000075</v>
      </c>
      <c r="AN27" s="32"/>
      <c r="AO27" s="1">
        <f t="shared" si="19"/>
        <v>0</v>
      </c>
      <c r="AP27" s="128">
        <f t="shared" si="24"/>
        <v>39005.99999999998</v>
      </c>
      <c r="AQ27" s="129">
        <f t="shared" si="20"/>
        <v>24464.000000000196</v>
      </c>
      <c r="AR27" s="129"/>
      <c r="AS27" s="129"/>
      <c r="AT27" s="129"/>
      <c r="AU27" s="142">
        <f>'Сч-ГППфид'!AH27</f>
        <v>53921.999999999774</v>
      </c>
      <c r="AV27" s="142">
        <f>'Сч-ГППфид'!AI27</f>
        <v>23891.99999999989</v>
      </c>
      <c r="AW27" s="129">
        <f t="shared" si="21"/>
        <v>39005.99999999998</v>
      </c>
      <c r="AX27" s="129">
        <f t="shared" si="22"/>
        <v>24464.000000000196</v>
      </c>
      <c r="AY27" s="129"/>
      <c r="AZ27" s="142">
        <f t="shared" si="23"/>
        <v>14915.999999999796</v>
      </c>
      <c r="BA27" s="142"/>
      <c r="BB27" s="129"/>
      <c r="BC27" s="129"/>
      <c r="BD27" s="146"/>
    </row>
    <row r="28" spans="1:56" ht="15" customHeight="1" thickBot="1">
      <c r="A28" s="1">
        <v>19</v>
      </c>
      <c r="B28" s="99"/>
      <c r="C28" s="1">
        <f t="shared" si="0"/>
        <v>0</v>
      </c>
      <c r="D28" s="123">
        <v>28.38</v>
      </c>
      <c r="E28" s="1">
        <f t="shared" si="1"/>
        <v>19800.000000000047</v>
      </c>
      <c r="F28" s="32"/>
      <c r="G28" s="1">
        <f t="shared" si="2"/>
        <v>0</v>
      </c>
      <c r="H28" s="124">
        <v>9.05</v>
      </c>
      <c r="I28" s="4">
        <f t="shared" si="3"/>
        <v>3432.000000000091</v>
      </c>
      <c r="J28" s="124">
        <v>9.51</v>
      </c>
      <c r="K28" s="1">
        <f t="shared" si="4"/>
        <v>4422.000000000011</v>
      </c>
      <c r="L28" s="32"/>
      <c r="M28" s="1">
        <f t="shared" si="5"/>
        <v>0</v>
      </c>
      <c r="N28" s="124">
        <v>8.694</v>
      </c>
      <c r="O28" s="1">
        <f t="shared" si="6"/>
        <v>10758.000000000016</v>
      </c>
      <c r="P28" s="32"/>
      <c r="Q28" s="1">
        <f t="shared" si="7"/>
        <v>0</v>
      </c>
      <c r="R28" s="124">
        <v>77.566</v>
      </c>
      <c r="S28" s="1">
        <f t="shared" si="8"/>
        <v>38896.00000000064</v>
      </c>
      <c r="T28" s="32"/>
      <c r="U28" s="1">
        <f t="shared" si="9"/>
        <v>0</v>
      </c>
      <c r="V28" s="124">
        <v>79.979</v>
      </c>
      <c r="W28" s="1">
        <f t="shared" si="10"/>
        <v>13376.000000000091</v>
      </c>
      <c r="X28" s="32"/>
      <c r="Y28" s="1">
        <f t="shared" si="11"/>
        <v>0</v>
      </c>
      <c r="Z28" s="124">
        <v>32.217</v>
      </c>
      <c r="AA28" s="1">
        <f t="shared" si="12"/>
        <v>26047.999999999945</v>
      </c>
      <c r="AB28" s="32"/>
      <c r="AC28" s="1">
        <f t="shared" si="13"/>
        <v>0</v>
      </c>
      <c r="AD28" s="124">
        <v>7.728</v>
      </c>
      <c r="AE28" s="1">
        <f t="shared" si="14"/>
        <v>10471.99999999998</v>
      </c>
      <c r="AF28" s="32"/>
      <c r="AG28" s="1">
        <f t="shared" si="15"/>
        <v>0</v>
      </c>
      <c r="AH28" s="32"/>
      <c r="AI28" s="1">
        <f t="shared" si="16"/>
        <v>0</v>
      </c>
      <c r="AJ28" s="124">
        <v>9.712</v>
      </c>
      <c r="AK28" s="1">
        <f t="shared" si="17"/>
        <v>406.99999999998937</v>
      </c>
      <c r="AL28" s="124">
        <v>9.517</v>
      </c>
      <c r="AM28" s="1">
        <f t="shared" si="18"/>
        <v>230.9999999999892</v>
      </c>
      <c r="AN28" s="32"/>
      <c r="AO28" s="1">
        <f t="shared" si="19"/>
        <v>0</v>
      </c>
      <c r="AP28" s="128">
        <f t="shared" si="24"/>
        <v>49159.00000000056</v>
      </c>
      <c r="AQ28" s="129">
        <f t="shared" si="20"/>
        <v>31404.99999999998</v>
      </c>
      <c r="AR28" s="129"/>
      <c r="AS28" s="129"/>
      <c r="AT28" s="129"/>
      <c r="AU28" s="142">
        <f>'Сч-ГППфид'!AH28</f>
        <v>66263.99999999988</v>
      </c>
      <c r="AV28" s="142">
        <f>'Сч-ГППфид'!AI28</f>
        <v>30921.000000000302</v>
      </c>
      <c r="AW28" s="129">
        <f t="shared" si="21"/>
        <v>49159.00000000056</v>
      </c>
      <c r="AX28" s="129">
        <f t="shared" si="22"/>
        <v>31404.99999999998</v>
      </c>
      <c r="AY28" s="129"/>
      <c r="AZ28" s="142">
        <f t="shared" si="23"/>
        <v>17104.999999999323</v>
      </c>
      <c r="BA28" s="142"/>
      <c r="BB28" s="129"/>
      <c r="BC28" s="129"/>
      <c r="BD28" s="146"/>
    </row>
    <row r="29" spans="1:56" ht="15" customHeight="1" thickBot="1">
      <c r="A29" s="1">
        <v>20</v>
      </c>
      <c r="B29" s="99"/>
      <c r="C29" s="1">
        <f t="shared" si="0"/>
        <v>0</v>
      </c>
      <c r="D29" s="123">
        <v>28.61</v>
      </c>
      <c r="E29" s="1">
        <f t="shared" si="1"/>
        <v>15180.000000000027</v>
      </c>
      <c r="F29" s="32"/>
      <c r="G29" s="1">
        <f t="shared" si="2"/>
        <v>0</v>
      </c>
      <c r="H29" s="124">
        <v>9.082</v>
      </c>
      <c r="I29" s="4">
        <f t="shared" si="3"/>
        <v>2112.000000000002</v>
      </c>
      <c r="J29" s="124">
        <v>9.573</v>
      </c>
      <c r="K29" s="1">
        <f t="shared" si="4"/>
        <v>4158.00000000004</v>
      </c>
      <c r="L29" s="32"/>
      <c r="M29" s="1">
        <f t="shared" si="5"/>
        <v>0</v>
      </c>
      <c r="N29" s="124">
        <v>8.836</v>
      </c>
      <c r="O29" s="1">
        <f t="shared" si="6"/>
        <v>9371.999999999964</v>
      </c>
      <c r="P29" s="32"/>
      <c r="Q29" s="1">
        <f t="shared" si="7"/>
        <v>0</v>
      </c>
      <c r="R29" s="124">
        <v>77.903</v>
      </c>
      <c r="S29" s="1">
        <f t="shared" si="8"/>
        <v>29656.00000000029</v>
      </c>
      <c r="T29" s="32"/>
      <c r="U29" s="1">
        <f t="shared" si="9"/>
        <v>0</v>
      </c>
      <c r="V29" s="124">
        <v>80.122</v>
      </c>
      <c r="W29" s="1">
        <f t="shared" si="10"/>
        <v>12584.00000000006</v>
      </c>
      <c r="X29" s="32"/>
      <c r="Y29" s="1">
        <f t="shared" si="11"/>
        <v>0</v>
      </c>
      <c r="Z29" s="124">
        <v>32.451</v>
      </c>
      <c r="AA29" s="1">
        <f t="shared" si="12"/>
        <v>20592.000000000156</v>
      </c>
      <c r="AB29" s="32"/>
      <c r="AC29" s="1">
        <f t="shared" si="13"/>
        <v>0</v>
      </c>
      <c r="AD29" s="124">
        <v>7.839</v>
      </c>
      <c r="AE29" s="1">
        <f t="shared" si="14"/>
        <v>9768.000000000058</v>
      </c>
      <c r="AF29" s="32"/>
      <c r="AG29" s="1">
        <f t="shared" si="15"/>
        <v>0</v>
      </c>
      <c r="AH29" s="32"/>
      <c r="AI29" s="1">
        <f t="shared" si="16"/>
        <v>0</v>
      </c>
      <c r="AJ29" s="124">
        <v>9.739</v>
      </c>
      <c r="AK29" s="1">
        <f t="shared" si="17"/>
        <v>297.00000000001125</v>
      </c>
      <c r="AL29" s="124">
        <v>9.534</v>
      </c>
      <c r="AM29" s="1">
        <f t="shared" si="18"/>
        <v>187.00000000001359</v>
      </c>
      <c r="AN29" s="32"/>
      <c r="AO29" s="1">
        <f t="shared" si="19"/>
        <v>0</v>
      </c>
      <c r="AP29" s="128">
        <f t="shared" si="24"/>
        <v>38929.00000000045</v>
      </c>
      <c r="AQ29" s="129">
        <f t="shared" si="20"/>
        <v>29799.000000000095</v>
      </c>
      <c r="AR29" s="129"/>
      <c r="AS29" s="129"/>
      <c r="AT29" s="129"/>
      <c r="AU29" s="142">
        <f>'Сч-ГППфид'!AH29</f>
        <v>52074.00000000007</v>
      </c>
      <c r="AV29" s="142">
        <f>'Сч-ГППфид'!AI29</f>
        <v>27719.99999999985</v>
      </c>
      <c r="AW29" s="129">
        <f t="shared" si="21"/>
        <v>38929.00000000045</v>
      </c>
      <c r="AX29" s="129">
        <f t="shared" si="22"/>
        <v>29799.000000000095</v>
      </c>
      <c r="AY29" s="129"/>
      <c r="AZ29" s="142">
        <f t="shared" si="23"/>
        <v>13144.999999999622</v>
      </c>
      <c r="BA29" s="142"/>
      <c r="BB29" s="129"/>
      <c r="BC29" s="129"/>
      <c r="BD29" s="146"/>
    </row>
    <row r="30" spans="1:56" ht="15" customHeight="1" thickBot="1">
      <c r="A30" s="1">
        <v>21</v>
      </c>
      <c r="B30" s="99"/>
      <c r="C30" s="1">
        <f t="shared" si="0"/>
        <v>0</v>
      </c>
      <c r="D30" s="123">
        <v>28.8</v>
      </c>
      <c r="E30" s="1">
        <f t="shared" si="1"/>
        <v>12540.000000000084</v>
      </c>
      <c r="F30" s="32"/>
      <c r="G30" s="1">
        <f t="shared" si="2"/>
        <v>0</v>
      </c>
      <c r="H30" s="124">
        <v>9.113</v>
      </c>
      <c r="I30" s="4">
        <f t="shared" si="3"/>
        <v>2045.9999999999213</v>
      </c>
      <c r="J30" s="124">
        <v>9.627</v>
      </c>
      <c r="K30" s="1">
        <f t="shared" si="4"/>
        <v>3564.0000000000177</v>
      </c>
      <c r="L30" s="32"/>
      <c r="M30" s="1">
        <f t="shared" si="5"/>
        <v>0</v>
      </c>
      <c r="N30" s="124">
        <v>8.958</v>
      </c>
      <c r="O30" s="1">
        <f t="shared" si="6"/>
        <v>8051.999999999993</v>
      </c>
      <c r="P30" s="32"/>
      <c r="Q30" s="1">
        <f t="shared" si="7"/>
        <v>0</v>
      </c>
      <c r="R30" s="124">
        <v>78.201</v>
      </c>
      <c r="S30" s="1">
        <f t="shared" si="8"/>
        <v>26223.99999999891</v>
      </c>
      <c r="T30" s="32"/>
      <c r="U30" s="1">
        <f t="shared" si="9"/>
        <v>0</v>
      </c>
      <c r="V30" s="124">
        <v>80.243</v>
      </c>
      <c r="W30" s="1">
        <f t="shared" si="10"/>
        <v>10647.99999999957</v>
      </c>
      <c r="X30" s="32"/>
      <c r="Y30" s="1">
        <f t="shared" si="11"/>
        <v>0</v>
      </c>
      <c r="Z30" s="124">
        <v>32.644</v>
      </c>
      <c r="AA30" s="1">
        <f t="shared" si="12"/>
        <v>16983.99999999981</v>
      </c>
      <c r="AB30" s="32"/>
      <c r="AC30" s="1">
        <f t="shared" si="13"/>
        <v>0</v>
      </c>
      <c r="AD30" s="124">
        <v>7.927</v>
      </c>
      <c r="AE30" s="1">
        <f t="shared" si="14"/>
        <v>7743.999999999929</v>
      </c>
      <c r="AF30" s="32"/>
      <c r="AG30" s="1">
        <f t="shared" si="15"/>
        <v>0</v>
      </c>
      <c r="AH30" s="32"/>
      <c r="AI30" s="1">
        <f t="shared" si="16"/>
        <v>0</v>
      </c>
      <c r="AJ30" s="124">
        <v>9.763</v>
      </c>
      <c r="AK30" s="1">
        <f t="shared" si="17"/>
        <v>263.99999999999045</v>
      </c>
      <c r="AL30" s="124">
        <v>9.548</v>
      </c>
      <c r="AM30" s="1">
        <f t="shared" si="18"/>
        <v>153.9999999999928</v>
      </c>
      <c r="AN30" s="32"/>
      <c r="AO30" s="1">
        <f t="shared" si="19"/>
        <v>0</v>
      </c>
      <c r="AP30" s="128">
        <f t="shared" si="24"/>
        <v>33967.99999999866</v>
      </c>
      <c r="AQ30" s="129">
        <f t="shared" si="20"/>
        <v>24551.999999999563</v>
      </c>
      <c r="AR30" s="129"/>
      <c r="AS30" s="129"/>
      <c r="AT30" s="129"/>
      <c r="AU30" s="142">
        <f>'Сч-ГППфид'!AH30</f>
        <v>44682.00000000036</v>
      </c>
      <c r="AV30" s="142">
        <f>'Сч-ГППфид'!AI30</f>
        <v>26564.999999999876</v>
      </c>
      <c r="AW30" s="129">
        <f t="shared" si="21"/>
        <v>33967.99999999866</v>
      </c>
      <c r="AX30" s="129">
        <f t="shared" si="22"/>
        <v>24551.999999999563</v>
      </c>
      <c r="AY30" s="129"/>
      <c r="AZ30" s="142">
        <f t="shared" si="23"/>
        <v>10714.000000001695</v>
      </c>
      <c r="BA30" s="142"/>
      <c r="BB30" s="129"/>
      <c r="BC30" s="129"/>
      <c r="BD30" s="146"/>
    </row>
    <row r="31" spans="1:56" ht="15" customHeight="1" thickBot="1">
      <c r="A31" s="1">
        <v>22</v>
      </c>
      <c r="B31" s="99"/>
      <c r="C31" s="1">
        <f t="shared" si="0"/>
        <v>0</v>
      </c>
      <c r="D31" s="123">
        <v>29.09</v>
      </c>
      <c r="E31" s="1">
        <f t="shared" si="1"/>
        <v>19139.999999999945</v>
      </c>
      <c r="F31" s="32"/>
      <c r="G31" s="1">
        <f t="shared" si="2"/>
        <v>0</v>
      </c>
      <c r="H31" s="124">
        <v>9.165</v>
      </c>
      <c r="I31" s="4">
        <f t="shared" si="3"/>
        <v>3431.9999999999736</v>
      </c>
      <c r="J31" s="124">
        <v>9.707</v>
      </c>
      <c r="K31" s="1">
        <f t="shared" si="4"/>
        <v>5280.000000000005</v>
      </c>
      <c r="L31" s="32"/>
      <c r="M31" s="1">
        <f t="shared" si="5"/>
        <v>0</v>
      </c>
      <c r="N31" s="124">
        <v>9.142</v>
      </c>
      <c r="O31" s="1">
        <f t="shared" si="6"/>
        <v>12143.999999999953</v>
      </c>
      <c r="P31" s="32"/>
      <c r="Q31" s="1">
        <f t="shared" si="7"/>
        <v>0</v>
      </c>
      <c r="R31" s="124">
        <v>78.639</v>
      </c>
      <c r="S31" s="1">
        <f t="shared" si="8"/>
        <v>38544.00000000021</v>
      </c>
      <c r="T31" s="32"/>
      <c r="U31" s="1">
        <f t="shared" si="9"/>
        <v>0</v>
      </c>
      <c r="V31" s="124">
        <v>80.418</v>
      </c>
      <c r="W31" s="1">
        <f t="shared" si="10"/>
        <v>15400.000000001</v>
      </c>
      <c r="X31" s="32"/>
      <c r="Y31" s="1">
        <f t="shared" si="11"/>
        <v>0</v>
      </c>
      <c r="Z31" s="124">
        <v>32.94</v>
      </c>
      <c r="AA31" s="1">
        <f t="shared" si="12"/>
        <v>26047.999999999945</v>
      </c>
      <c r="AB31" s="32"/>
      <c r="AC31" s="1">
        <f t="shared" si="13"/>
        <v>0</v>
      </c>
      <c r="AD31" s="124">
        <v>8.066</v>
      </c>
      <c r="AE31" s="1">
        <f t="shared" si="14"/>
        <v>12232.000000000098</v>
      </c>
      <c r="AF31" s="32"/>
      <c r="AG31" s="1">
        <f t="shared" si="15"/>
        <v>0</v>
      </c>
      <c r="AH31" s="32"/>
      <c r="AI31" s="1">
        <f t="shared" si="16"/>
        <v>0</v>
      </c>
      <c r="AJ31" s="124">
        <v>9.799</v>
      </c>
      <c r="AK31" s="1">
        <f t="shared" si="17"/>
        <v>395.99999999999545</v>
      </c>
      <c r="AL31" s="124">
        <v>9.57</v>
      </c>
      <c r="AM31" s="1">
        <f t="shared" si="18"/>
        <v>242.00000000000267</v>
      </c>
      <c r="AN31" s="32"/>
      <c r="AO31" s="1">
        <f t="shared" si="19"/>
        <v>0</v>
      </c>
      <c r="AP31" s="128">
        <f t="shared" si="24"/>
        <v>50336.000000000226</v>
      </c>
      <c r="AQ31" s="129">
        <f t="shared" si="20"/>
        <v>36586.00000000108</v>
      </c>
      <c r="AR31" s="129"/>
      <c r="AS31" s="129"/>
      <c r="AT31" s="129"/>
      <c r="AU31" s="142">
        <f>'Сч-ГППфид'!AH31</f>
        <v>67748.99999999942</v>
      </c>
      <c r="AV31" s="142">
        <f>'Сч-ГППфид'!AI31</f>
        <v>37686.00000000027</v>
      </c>
      <c r="AW31" s="129">
        <f t="shared" si="21"/>
        <v>50336.000000000226</v>
      </c>
      <c r="AX31" s="129">
        <f t="shared" si="22"/>
        <v>36586.00000000108</v>
      </c>
      <c r="AY31" s="129"/>
      <c r="AZ31" s="142">
        <f t="shared" si="23"/>
        <v>17412.999999999192</v>
      </c>
      <c r="BA31" s="142"/>
      <c r="BB31" s="129"/>
      <c r="BC31" s="129"/>
      <c r="BD31" s="146"/>
    </row>
    <row r="32" spans="1:56" ht="15" customHeight="1" thickBot="1">
      <c r="A32" s="1">
        <v>23</v>
      </c>
      <c r="B32" s="99"/>
      <c r="C32" s="1">
        <f t="shared" si="0"/>
        <v>0</v>
      </c>
      <c r="D32" s="123">
        <v>29.41</v>
      </c>
      <c r="E32" s="1">
        <f t="shared" si="1"/>
        <v>21120.00000000002</v>
      </c>
      <c r="F32" s="32"/>
      <c r="G32" s="1">
        <f t="shared" si="2"/>
        <v>0</v>
      </c>
      <c r="H32" s="124">
        <v>9.226</v>
      </c>
      <c r="I32" s="4">
        <f t="shared" si="3"/>
        <v>4026.0000000001137</v>
      </c>
      <c r="J32" s="124">
        <v>9.795</v>
      </c>
      <c r="K32" s="1">
        <f t="shared" si="4"/>
        <v>5807.999999999946</v>
      </c>
      <c r="L32" s="32"/>
      <c r="M32" s="1">
        <f t="shared" si="5"/>
        <v>0</v>
      </c>
      <c r="N32" s="124">
        <v>9.374</v>
      </c>
      <c r="O32" s="1">
        <f t="shared" si="6"/>
        <v>15312.000000000073</v>
      </c>
      <c r="P32" s="32"/>
      <c r="Q32" s="1">
        <f t="shared" si="7"/>
        <v>0</v>
      </c>
      <c r="R32" s="124">
        <v>79.149</v>
      </c>
      <c r="S32" s="1">
        <f t="shared" si="8"/>
        <v>44880.00000000045</v>
      </c>
      <c r="T32" s="32"/>
      <c r="U32" s="1">
        <f t="shared" si="9"/>
        <v>0</v>
      </c>
      <c r="V32" s="124">
        <v>80.625</v>
      </c>
      <c r="W32" s="1">
        <f t="shared" si="10"/>
        <v>18215.99999999944</v>
      </c>
      <c r="X32" s="32"/>
      <c r="Y32" s="1">
        <f t="shared" si="11"/>
        <v>0</v>
      </c>
      <c r="Z32" s="124">
        <v>33.307</v>
      </c>
      <c r="AA32" s="1">
        <f t="shared" si="12"/>
        <v>32296.00000000039</v>
      </c>
      <c r="AB32" s="32"/>
      <c r="AC32" s="1">
        <f t="shared" si="13"/>
        <v>0</v>
      </c>
      <c r="AD32" s="124">
        <v>8.242</v>
      </c>
      <c r="AE32" s="1">
        <f t="shared" si="14"/>
        <v>15488.000000000015</v>
      </c>
      <c r="AF32" s="32"/>
      <c r="AG32" s="1">
        <f t="shared" si="15"/>
        <v>0</v>
      </c>
      <c r="AH32" s="32"/>
      <c r="AI32" s="1">
        <f t="shared" si="16"/>
        <v>0</v>
      </c>
      <c r="AJ32" s="124">
        <v>9.838</v>
      </c>
      <c r="AK32" s="1">
        <f t="shared" si="17"/>
        <v>428.9999999999967</v>
      </c>
      <c r="AL32" s="124">
        <v>9.597</v>
      </c>
      <c r="AM32" s="1">
        <f t="shared" si="18"/>
        <v>296.9999999999917</v>
      </c>
      <c r="AN32" s="32"/>
      <c r="AO32" s="1">
        <f t="shared" si="19"/>
        <v>0</v>
      </c>
      <c r="AP32" s="128">
        <f t="shared" si="24"/>
        <v>61435.00000000077</v>
      </c>
      <c r="AQ32" s="129">
        <f t="shared" si="20"/>
        <v>45286.99999999941</v>
      </c>
      <c r="AR32" s="129"/>
      <c r="AS32" s="129"/>
      <c r="AT32" s="129"/>
      <c r="AU32" s="142">
        <f>'Сч-ГППфид'!AH32</f>
        <v>59433.00000000048</v>
      </c>
      <c r="AV32" s="142">
        <f>'Сч-ГППфид'!AI32</f>
        <v>43659.000000000015</v>
      </c>
      <c r="AW32" s="129">
        <f t="shared" si="21"/>
        <v>61435.00000000077</v>
      </c>
      <c r="AX32" s="129">
        <f t="shared" si="22"/>
        <v>45286.99999999941</v>
      </c>
      <c r="AY32" s="129"/>
      <c r="AZ32" s="142">
        <f t="shared" si="23"/>
        <v>-2002.000000000291</v>
      </c>
      <c r="BA32" s="142"/>
      <c r="BB32" s="129"/>
      <c r="BC32" s="129"/>
      <c r="BD32" s="146"/>
    </row>
    <row r="33" spans="1:56" ht="15" customHeight="1" thickBot="1">
      <c r="A33" s="1">
        <v>24</v>
      </c>
      <c r="B33" s="99"/>
      <c r="C33" s="1">
        <f t="shared" si="0"/>
        <v>0</v>
      </c>
      <c r="D33" s="123">
        <v>29.62</v>
      </c>
      <c r="E33" s="1">
        <f t="shared" si="1"/>
        <v>13860.000000000056</v>
      </c>
      <c r="F33" s="32"/>
      <c r="G33" s="1">
        <f t="shared" si="2"/>
        <v>0</v>
      </c>
      <c r="H33" s="124">
        <v>9.28</v>
      </c>
      <c r="I33" s="4">
        <f t="shared" si="3"/>
        <v>3563.9999999999004</v>
      </c>
      <c r="J33" s="124">
        <v>9.834</v>
      </c>
      <c r="K33" s="1">
        <f t="shared" si="4"/>
        <v>2573.9999999999804</v>
      </c>
      <c r="L33" s="32"/>
      <c r="M33" s="1">
        <f t="shared" si="5"/>
        <v>0</v>
      </c>
      <c r="N33" s="124">
        <v>9.526</v>
      </c>
      <c r="O33" s="1">
        <f t="shared" si="6"/>
        <v>10031.99999999995</v>
      </c>
      <c r="P33" s="32"/>
      <c r="Q33" s="1">
        <f t="shared" si="7"/>
        <v>0</v>
      </c>
      <c r="R33" s="124">
        <v>79.535</v>
      </c>
      <c r="S33" s="1">
        <f t="shared" si="8"/>
        <v>33967.99999999962</v>
      </c>
      <c r="T33" s="32"/>
      <c r="U33" s="1">
        <f t="shared" si="9"/>
        <v>0</v>
      </c>
      <c r="V33" s="124">
        <v>80.89</v>
      </c>
      <c r="W33" s="1">
        <f t="shared" si="10"/>
        <v>23320.00000000005</v>
      </c>
      <c r="X33" s="32"/>
      <c r="Y33" s="1">
        <f t="shared" si="11"/>
        <v>0</v>
      </c>
      <c r="Z33" s="124">
        <v>33.658</v>
      </c>
      <c r="AA33" s="1">
        <f t="shared" si="12"/>
        <v>30887.99999999992</v>
      </c>
      <c r="AB33" s="32"/>
      <c r="AC33" s="1">
        <f t="shared" si="13"/>
        <v>0</v>
      </c>
      <c r="AD33" s="124">
        <v>8.339</v>
      </c>
      <c r="AE33" s="1">
        <f t="shared" si="14"/>
        <v>8535.999999999958</v>
      </c>
      <c r="AF33" s="32"/>
      <c r="AG33" s="1">
        <f t="shared" si="15"/>
        <v>0</v>
      </c>
      <c r="AH33" s="32"/>
      <c r="AI33" s="1">
        <f t="shared" si="16"/>
        <v>0</v>
      </c>
      <c r="AJ33" s="124">
        <v>9.867</v>
      </c>
      <c r="AK33" s="1">
        <f t="shared" si="17"/>
        <v>319.0000000000186</v>
      </c>
      <c r="AL33" s="124">
        <v>9.617</v>
      </c>
      <c r="AM33" s="1">
        <f t="shared" si="18"/>
        <v>220.00000000001484</v>
      </c>
      <c r="AN33" s="32"/>
      <c r="AO33" s="1">
        <f t="shared" si="19"/>
        <v>0</v>
      </c>
      <c r="AP33" s="128">
        <f t="shared" si="24"/>
        <v>53250.99999999944</v>
      </c>
      <c r="AQ33" s="129">
        <f t="shared" si="20"/>
        <v>38544.00000000007</v>
      </c>
      <c r="AR33" s="129"/>
      <c r="AS33" s="129"/>
      <c r="AT33" s="129"/>
      <c r="AU33" s="142">
        <f>'Сч-ГППфид'!AH33</f>
        <v>78804.00000000023</v>
      </c>
      <c r="AV33" s="142">
        <f>'Сч-ГППфид'!AI33</f>
        <v>31415.99999999988</v>
      </c>
      <c r="AW33" s="129">
        <f t="shared" si="21"/>
        <v>53250.99999999944</v>
      </c>
      <c r="AX33" s="129">
        <f t="shared" si="22"/>
        <v>38544.00000000007</v>
      </c>
      <c r="AY33" s="129"/>
      <c r="AZ33" s="142">
        <f t="shared" si="23"/>
        <v>25553.000000000793</v>
      </c>
      <c r="BA33" s="142"/>
      <c r="BB33" s="129"/>
      <c r="BC33" s="129"/>
      <c r="BD33" s="146"/>
    </row>
    <row r="34" spans="1:56" ht="15" customHeight="1" thickBot="1">
      <c r="A34" s="1">
        <v>1</v>
      </c>
      <c r="B34" s="99"/>
      <c r="C34" s="1">
        <f t="shared" si="0"/>
        <v>0</v>
      </c>
      <c r="D34" s="123">
        <v>29.94</v>
      </c>
      <c r="E34" s="1">
        <f t="shared" si="1"/>
        <v>21120.00000000002</v>
      </c>
      <c r="F34" s="32"/>
      <c r="G34" s="1">
        <f t="shared" si="2"/>
        <v>0</v>
      </c>
      <c r="H34" s="124">
        <v>9.318</v>
      </c>
      <c r="I34" s="4">
        <f t="shared" si="3"/>
        <v>2508.000000000017</v>
      </c>
      <c r="J34" s="124">
        <v>9.868</v>
      </c>
      <c r="K34" s="1">
        <f t="shared" si="4"/>
        <v>2244.000000000046</v>
      </c>
      <c r="L34" s="32"/>
      <c r="M34" s="1">
        <f t="shared" si="5"/>
        <v>0</v>
      </c>
      <c r="N34" s="124">
        <v>9.677</v>
      </c>
      <c r="O34" s="1">
        <f t="shared" si="6"/>
        <v>9965.999999999987</v>
      </c>
      <c r="P34" s="32"/>
      <c r="Q34" s="1">
        <f t="shared" si="7"/>
        <v>0</v>
      </c>
      <c r="R34" s="124">
        <v>79.94</v>
      </c>
      <c r="S34" s="1">
        <f t="shared" si="8"/>
        <v>35640.0000000001</v>
      </c>
      <c r="T34" s="32"/>
      <c r="U34" s="1">
        <f t="shared" si="9"/>
        <v>0</v>
      </c>
      <c r="V34" s="124">
        <v>80.969</v>
      </c>
      <c r="W34" s="1">
        <f t="shared" si="10"/>
        <v>6951.99999999943</v>
      </c>
      <c r="X34" s="32"/>
      <c r="Y34" s="1">
        <f t="shared" si="11"/>
        <v>0</v>
      </c>
      <c r="Z34" s="124">
        <v>33.848</v>
      </c>
      <c r="AA34" s="1">
        <f t="shared" si="12"/>
        <v>16719.9999999998</v>
      </c>
      <c r="AB34" s="32"/>
      <c r="AC34" s="1">
        <f t="shared" si="13"/>
        <v>0</v>
      </c>
      <c r="AD34" s="124">
        <v>8.414</v>
      </c>
      <c r="AE34" s="1">
        <f t="shared" si="14"/>
        <v>6599.999999999937</v>
      </c>
      <c r="AF34" s="32"/>
      <c r="AG34" s="1">
        <f t="shared" si="15"/>
        <v>0</v>
      </c>
      <c r="AH34" s="32"/>
      <c r="AI34" s="1">
        <f t="shared" si="16"/>
        <v>0</v>
      </c>
      <c r="AJ34" s="124">
        <v>9.897</v>
      </c>
      <c r="AK34" s="1">
        <f t="shared" si="17"/>
        <v>329.99999999999295</v>
      </c>
      <c r="AL34" s="124">
        <v>9.637</v>
      </c>
      <c r="AM34" s="1">
        <f t="shared" si="18"/>
        <v>219.9999999999953</v>
      </c>
      <c r="AN34" s="32"/>
      <c r="AO34" s="1">
        <f t="shared" si="19"/>
        <v>0</v>
      </c>
      <c r="AP34" s="128">
        <f t="shared" si="24"/>
        <v>33153.999999999935</v>
      </c>
      <c r="AQ34" s="129">
        <f t="shared" si="20"/>
        <v>21229.999999999334</v>
      </c>
      <c r="AR34" s="129"/>
      <c r="AS34" s="129"/>
      <c r="AT34" s="129"/>
      <c r="AU34" s="142"/>
      <c r="AV34" s="142"/>
      <c r="AW34" s="129"/>
      <c r="AX34" s="129"/>
      <c r="AY34" s="129"/>
      <c r="AZ34" s="129"/>
      <c r="BA34" s="129"/>
      <c r="BB34" s="129"/>
      <c r="BC34" s="129"/>
      <c r="BD34" s="146"/>
    </row>
    <row r="35" spans="1:56" ht="15" customHeight="1" thickBot="1">
      <c r="A35" s="1">
        <v>2</v>
      </c>
      <c r="B35" s="99"/>
      <c r="C35" s="1">
        <f t="shared" si="0"/>
        <v>0</v>
      </c>
      <c r="D35" s="123">
        <v>30.22</v>
      </c>
      <c r="E35" s="1">
        <f t="shared" si="1"/>
        <v>18479.99999999984</v>
      </c>
      <c r="F35" s="32"/>
      <c r="G35" s="1">
        <f t="shared" si="2"/>
        <v>0</v>
      </c>
      <c r="H35" s="124">
        <v>9.356</v>
      </c>
      <c r="I35" s="4">
        <f t="shared" si="3"/>
        <v>2508.000000000017</v>
      </c>
      <c r="J35" s="124">
        <v>9.893</v>
      </c>
      <c r="K35" s="1">
        <f t="shared" si="4"/>
        <v>1650.0000000000234</v>
      </c>
      <c r="L35" s="32"/>
      <c r="M35" s="1">
        <f t="shared" si="5"/>
        <v>0</v>
      </c>
      <c r="N35" s="124">
        <v>9.806</v>
      </c>
      <c r="O35" s="1">
        <f t="shared" si="6"/>
        <v>8513.99999999997</v>
      </c>
      <c r="P35" s="32"/>
      <c r="Q35" s="1">
        <f t="shared" si="7"/>
        <v>0</v>
      </c>
      <c r="R35" s="124">
        <v>80.266</v>
      </c>
      <c r="S35" s="1">
        <f t="shared" si="8"/>
        <v>28688.00000000067</v>
      </c>
      <c r="T35" s="32"/>
      <c r="U35" s="1">
        <f t="shared" si="9"/>
        <v>0</v>
      </c>
      <c r="V35" s="124">
        <v>81.111</v>
      </c>
      <c r="W35" s="1">
        <f t="shared" si="10"/>
        <v>12496.000000000891</v>
      </c>
      <c r="X35" s="32"/>
      <c r="Y35" s="1">
        <f t="shared" si="11"/>
        <v>0</v>
      </c>
      <c r="Z35" s="124">
        <v>34.065</v>
      </c>
      <c r="AA35" s="1">
        <f t="shared" si="12"/>
        <v>19095.99999999989</v>
      </c>
      <c r="AB35" s="32"/>
      <c r="AC35" s="1">
        <f t="shared" si="13"/>
        <v>0</v>
      </c>
      <c r="AD35" s="124">
        <v>8.47</v>
      </c>
      <c r="AE35" s="1">
        <f t="shared" si="14"/>
        <v>4928.000000000083</v>
      </c>
      <c r="AF35" s="32"/>
      <c r="AG35" s="1">
        <f t="shared" si="15"/>
        <v>0</v>
      </c>
      <c r="AH35" s="32"/>
      <c r="AI35" s="1">
        <f t="shared" si="16"/>
        <v>0</v>
      </c>
      <c r="AJ35" s="124">
        <v>9.92</v>
      </c>
      <c r="AK35" s="1">
        <f t="shared" si="17"/>
        <v>252.99999999999656</v>
      </c>
      <c r="AL35" s="124">
        <v>9.652</v>
      </c>
      <c r="AM35" s="1">
        <f t="shared" si="18"/>
        <v>164.9999999999867</v>
      </c>
      <c r="AN35" s="32"/>
      <c r="AO35" s="1">
        <f t="shared" si="19"/>
        <v>0</v>
      </c>
      <c r="AP35" s="128">
        <f t="shared" si="24"/>
        <v>30701.000000000746</v>
      </c>
      <c r="AQ35" s="129">
        <f t="shared" si="20"/>
        <v>23595.000000000913</v>
      </c>
      <c r="AR35" s="129"/>
      <c r="AS35" s="129"/>
      <c r="AT35" s="129"/>
      <c r="AU35" s="142"/>
      <c r="AV35" s="142"/>
      <c r="AW35" s="129"/>
      <c r="AX35" s="129"/>
      <c r="AY35" s="129"/>
      <c r="AZ35" s="129"/>
      <c r="BA35" s="129"/>
      <c r="BB35" s="129"/>
      <c r="BC35" s="129"/>
      <c r="BD35" s="146"/>
    </row>
    <row r="36" spans="1:56" ht="15" customHeight="1">
      <c r="A36" s="9" t="s">
        <v>29</v>
      </c>
      <c r="B36" s="14"/>
      <c r="C36" s="5">
        <f>SUM(C12:C35)</f>
        <v>0</v>
      </c>
      <c r="D36" s="5"/>
      <c r="E36" s="5">
        <f>SUM(E12:E35)</f>
        <v>471899.9999999998</v>
      </c>
      <c r="F36" s="5"/>
      <c r="G36" s="5">
        <f>SUM(G12:G35)</f>
        <v>0</v>
      </c>
      <c r="H36" s="5"/>
      <c r="I36" s="9">
        <f>SUM(I12:I35)</f>
        <v>86987.99999999997</v>
      </c>
      <c r="J36" s="5"/>
      <c r="K36" s="5">
        <f>SUM(K12:K35)</f>
        <v>90090</v>
      </c>
      <c r="L36" s="5"/>
      <c r="M36" s="5">
        <f>SUM(M12:M35)</f>
        <v>0</v>
      </c>
      <c r="N36" s="5"/>
      <c r="O36" s="5">
        <f>SUM(O12:O35)</f>
        <v>268026</v>
      </c>
      <c r="P36" s="5"/>
      <c r="Q36" s="5">
        <f>SUM(Q12:Q35)</f>
        <v>0</v>
      </c>
      <c r="R36" s="5"/>
      <c r="S36" s="5">
        <f>SUM(S12:S35)</f>
        <v>850256.0000000006</v>
      </c>
      <c r="T36" s="5"/>
      <c r="U36" s="5">
        <f>SUM(U12:U35)</f>
        <v>0</v>
      </c>
      <c r="V36" s="5"/>
      <c r="W36" s="5">
        <f>SUM(W12:W35)</f>
        <v>368104.0000000006</v>
      </c>
      <c r="X36" s="5"/>
      <c r="Y36" s="5">
        <f>SUM(Y12:Y35)</f>
        <v>0</v>
      </c>
      <c r="Z36" s="5"/>
      <c r="AA36" s="5">
        <f>SUM(AA12:AA35)</f>
        <v>596463.9999999998</v>
      </c>
      <c r="AB36" s="5"/>
      <c r="AC36" s="5">
        <f>SUM(AC12:AC35)</f>
        <v>0</v>
      </c>
      <c r="AD36" s="5"/>
      <c r="AE36" s="5">
        <f>SUM(AE12:AE35)</f>
        <v>235576.00000000006</v>
      </c>
      <c r="AF36" s="5"/>
      <c r="AG36" s="5">
        <f>SUM(AG12:AG35)</f>
        <v>0</v>
      </c>
      <c r="AH36" s="5"/>
      <c r="AI36" s="5">
        <f>SUM(AI12:AI35)</f>
        <v>0</v>
      </c>
      <c r="AJ36" s="5"/>
      <c r="AK36" s="5">
        <f>SUM(AK12:AK35)</f>
        <v>8183.999999999995</v>
      </c>
      <c r="AL36" s="5"/>
      <c r="AM36" s="5">
        <f>SUM(AM12:AM35)</f>
        <v>5400.999999999996</v>
      </c>
      <c r="AN36" s="5"/>
      <c r="AO36" s="5">
        <f>SUM(AO12:AO35)</f>
        <v>0</v>
      </c>
      <c r="AP36" s="128"/>
      <c r="AQ36" s="129"/>
      <c r="AR36" s="129"/>
      <c r="AS36" s="129"/>
      <c r="AT36" s="129"/>
      <c r="AU36" s="142">
        <f>SUM(AU10:AU33)</f>
        <v>1478070.0000000002</v>
      </c>
      <c r="AV36" s="142">
        <f>SUM(AV10:AV33)</f>
        <v>791703</v>
      </c>
      <c r="AW36" s="142">
        <f>SUM(AW10:AW33)</f>
        <v>1080188.9999999993</v>
      </c>
      <c r="AX36" s="142">
        <f>SUM(AX10:AX33)</f>
        <v>800503.0000000003</v>
      </c>
      <c r="AY36" s="129"/>
      <c r="AZ36" s="142">
        <f>AW36-AU36</f>
        <v>-397881.00000000093</v>
      </c>
      <c r="BA36" s="142">
        <f>AX36-AV36</f>
        <v>8800.00000000035</v>
      </c>
      <c r="BB36" s="129"/>
      <c r="BC36" s="129"/>
      <c r="BD36" s="146"/>
    </row>
    <row r="37" spans="1:56" ht="15" customHeight="1" thickBot="1">
      <c r="A37" s="10"/>
      <c r="B37" s="12"/>
      <c r="C37" s="6"/>
      <c r="D37" s="6"/>
      <c r="E37" s="6"/>
      <c r="F37" s="6"/>
      <c r="G37" s="6"/>
      <c r="H37" s="6"/>
      <c r="I37" s="1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128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46"/>
    </row>
    <row r="38" spans="35:55" ht="12.75"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35:55" ht="12.75">
      <c r="AI39" s="2"/>
      <c r="AJ39" s="100"/>
      <c r="AK39" s="101"/>
      <c r="AL39" s="2"/>
      <c r="AM39" s="100"/>
      <c r="AN39" s="101"/>
      <c r="AO39" s="10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35:48" ht="12.75">
      <c r="AI40" s="2"/>
      <c r="AJ40" s="102"/>
      <c r="AK40" s="2"/>
      <c r="AL40" s="2"/>
      <c r="AM40" s="102"/>
      <c r="AN40" s="2"/>
      <c r="AO40" s="2"/>
      <c r="AP40" s="2"/>
      <c r="AQ40" s="2"/>
      <c r="AV40" s="2"/>
    </row>
    <row r="41" spans="35:43" ht="12.75">
      <c r="AI41" s="2"/>
      <c r="AJ41" s="100"/>
      <c r="AK41" s="101"/>
      <c r="AL41" s="2"/>
      <c r="AM41" s="100"/>
      <c r="AN41" s="101"/>
      <c r="AO41" s="101"/>
      <c r="AP41" s="2"/>
      <c r="AQ41" s="2"/>
    </row>
    <row r="42" spans="35:43" ht="12.75">
      <c r="AI42" s="2"/>
      <c r="AJ42" s="2"/>
      <c r="AK42" s="2"/>
      <c r="AL42" s="2"/>
      <c r="AM42" s="2"/>
      <c r="AN42" s="2"/>
      <c r="AO42" s="2"/>
      <c r="AP42" s="2"/>
      <c r="AQ42" s="2"/>
    </row>
    <row r="43" spans="35:43" ht="12.75">
      <c r="AI43" s="2"/>
      <c r="AJ43" s="2"/>
      <c r="AK43" s="2"/>
      <c r="AL43" s="2"/>
      <c r="AM43" s="2"/>
      <c r="AN43" s="2"/>
      <c r="AO43" s="2"/>
      <c r="AP43" s="2"/>
      <c r="AQ43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0" r:id="rId1"/>
  <colBreaks count="1" manualBreakCount="1">
    <brk id="4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="90" zoomScaleNormal="90" zoomScalePageLayoutView="0" workbookViewId="0" topLeftCell="A1">
      <selection activeCell="H51" sqref="H51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3.875" style="0" customWidth="1"/>
    <col min="4" max="7" width="12.75390625" style="0" customWidth="1"/>
    <col min="8" max="8" width="14.375" style="0" customWidth="1"/>
    <col min="9" max="9" width="13.625" style="0" customWidth="1"/>
    <col min="10" max="14" width="12.75390625" style="0" customWidth="1"/>
    <col min="15" max="18" width="8.125" style="0" customWidth="1"/>
  </cols>
  <sheetData>
    <row r="1" spans="2:3" ht="15">
      <c r="B1" s="97" t="s">
        <v>75</v>
      </c>
      <c r="C1" s="98">
        <f>'Сч-ТЭЦ'!C2</f>
        <v>42725</v>
      </c>
    </row>
    <row r="2" ht="13.5" thickBot="1"/>
    <row r="3" spans="1:9" ht="15">
      <c r="A3" s="5"/>
      <c r="B3" s="48"/>
      <c r="C3" s="49" t="s">
        <v>105</v>
      </c>
      <c r="D3" s="50"/>
      <c r="E3" s="56" t="s">
        <v>108</v>
      </c>
      <c r="F3" s="59" t="s">
        <v>109</v>
      </c>
      <c r="G3" s="62" t="s">
        <v>109</v>
      </c>
      <c r="H3" s="59" t="s">
        <v>109</v>
      </c>
      <c r="I3" s="64" t="s">
        <v>114</v>
      </c>
    </row>
    <row r="4" spans="1:9" ht="15">
      <c r="A4" s="7"/>
      <c r="B4" s="51" t="s">
        <v>113</v>
      </c>
      <c r="C4" s="43" t="s">
        <v>103</v>
      </c>
      <c r="D4" s="52" t="s">
        <v>107</v>
      </c>
      <c r="E4" s="7"/>
      <c r="F4" s="60" t="s">
        <v>23</v>
      </c>
      <c r="G4" s="63" t="s">
        <v>23</v>
      </c>
      <c r="H4" s="60" t="s">
        <v>23</v>
      </c>
      <c r="I4" s="65" t="s">
        <v>115</v>
      </c>
    </row>
    <row r="5" spans="1:9" ht="15.75" thickBot="1">
      <c r="A5" s="7"/>
      <c r="B5" s="75" t="s">
        <v>106</v>
      </c>
      <c r="C5" s="76"/>
      <c r="D5" s="77" t="s">
        <v>104</v>
      </c>
      <c r="E5" s="6"/>
      <c r="F5" s="78"/>
      <c r="G5" s="79" t="s">
        <v>24</v>
      </c>
      <c r="H5" s="80" t="s">
        <v>111</v>
      </c>
      <c r="I5" s="81" t="s">
        <v>116</v>
      </c>
    </row>
    <row r="6" spans="1:9" ht="14.25" customHeight="1">
      <c r="A6" s="7"/>
      <c r="B6" s="82">
        <v>1</v>
      </c>
      <c r="C6" s="83">
        <v>2</v>
      </c>
      <c r="D6" s="84">
        <v>3</v>
      </c>
      <c r="E6" s="85">
        <v>4</v>
      </c>
      <c r="F6" s="86">
        <v>5</v>
      </c>
      <c r="G6" s="87">
        <v>6</v>
      </c>
      <c r="H6" s="87">
        <v>7</v>
      </c>
      <c r="I6" s="86">
        <v>8</v>
      </c>
    </row>
    <row r="7" spans="1:9" ht="12.75" customHeight="1" thickBot="1">
      <c r="A7" s="6"/>
      <c r="B7" s="88"/>
      <c r="C7" s="89"/>
      <c r="D7" s="90"/>
      <c r="E7" s="91"/>
      <c r="F7" s="91"/>
      <c r="G7" s="92" t="s">
        <v>110</v>
      </c>
      <c r="H7" s="92" t="s">
        <v>112</v>
      </c>
      <c r="I7" s="93" t="s">
        <v>117</v>
      </c>
    </row>
    <row r="8" spans="1:10" ht="12.75">
      <c r="A8" s="95">
        <v>1</v>
      </c>
      <c r="B8" s="53">
        <f>'Сч-ТЭЦ'!Z8</f>
        <v>23232.000000000102</v>
      </c>
      <c r="C8" s="44">
        <f>'Сч-ТЭЦ'!S8+'Сч-ТЭЦ'!U8+'Сч-ТЭЦ'!W8+'Сч-ТЭЦ'!Y8</f>
        <v>19103.999999999935</v>
      </c>
      <c r="D8" s="54">
        <f>('ГПП-ТЭЦфид.связи'!AH10)</f>
        <v>9936.000000000065</v>
      </c>
      <c r="E8" s="57">
        <f>'Стор итог'!AH8</f>
        <v>5164.2</v>
      </c>
      <c r="F8" s="61">
        <f>'Сч-ГППфид'!AH10</f>
        <v>54152.99999999993</v>
      </c>
      <c r="G8" s="57">
        <f aca="true" t="shared" si="0" ref="G8:G33">F8-E8</f>
        <v>48988.79999999993</v>
      </c>
      <c r="H8" s="61">
        <f aca="true" t="shared" si="1" ref="H8:H24">G8+D8</f>
        <v>58924.799999999996</v>
      </c>
      <c r="I8" s="57">
        <f aca="true" t="shared" si="2" ref="I8:I33">D8+F8</f>
        <v>64088.99999999999</v>
      </c>
      <c r="J8" s="47"/>
    </row>
    <row r="9" spans="1:9" ht="12.75">
      <c r="A9" s="66">
        <v>2</v>
      </c>
      <c r="B9" s="55">
        <f>'Сч-ТЭЦ'!Z9</f>
        <v>19199.99999999995</v>
      </c>
      <c r="C9" s="45">
        <f>'Сч-ТЭЦ'!S9+'Сч-ТЭЦ'!U9+'Сч-ТЭЦ'!W9+'Сч-ТЭЦ'!Y9</f>
        <v>15359.999999999929</v>
      </c>
      <c r="D9" s="54">
        <f>('ГПП-ТЭЦфид.связи'!AH11)</f>
        <v>12144.000000000022</v>
      </c>
      <c r="E9" s="58">
        <f>'Стор итог'!AH9</f>
        <v>5444.999999999996</v>
      </c>
      <c r="F9" s="61">
        <f>'Сч-ГППфид'!AH11</f>
        <v>56528.99999999982</v>
      </c>
      <c r="G9" s="57">
        <f t="shared" si="0"/>
        <v>51083.999999999825</v>
      </c>
      <c r="H9" s="61">
        <f t="shared" si="1"/>
        <v>63227.99999999985</v>
      </c>
      <c r="I9" s="57">
        <f t="shared" si="2"/>
        <v>68672.99999999984</v>
      </c>
    </row>
    <row r="10" spans="1:9" ht="12.75">
      <c r="A10" s="66">
        <v>3</v>
      </c>
      <c r="B10" s="55">
        <f>'Сч-ТЭЦ'!Z10</f>
        <v>24576.000000000073</v>
      </c>
      <c r="C10" s="45">
        <f>'Сч-ТЭЦ'!S10+'Сч-ТЭЦ'!U10+'Сч-ТЭЦ'!W10+'Сч-ТЭЦ'!Y10</f>
        <v>20352.000000000025</v>
      </c>
      <c r="D10" s="54">
        <f>('ГПП-ТЭЦфид.связи'!AH12)</f>
        <v>10775.999999999902</v>
      </c>
      <c r="E10" s="58">
        <f>'Стор итог'!AH10</f>
        <v>5209.999999999987</v>
      </c>
      <c r="F10" s="61">
        <f>'Сч-ГППфид'!AH12</f>
        <v>65043.00000000001</v>
      </c>
      <c r="G10" s="57">
        <f t="shared" si="0"/>
        <v>59833.00000000002</v>
      </c>
      <c r="H10" s="61">
        <f t="shared" si="1"/>
        <v>70608.99999999993</v>
      </c>
      <c r="I10" s="57">
        <f t="shared" si="2"/>
        <v>75818.99999999991</v>
      </c>
    </row>
    <row r="11" spans="1:9" ht="12.75">
      <c r="A11" s="66">
        <v>4</v>
      </c>
      <c r="B11" s="55">
        <f>'Сч-ТЭЦ'!Z11</f>
        <v>24575.999999999927</v>
      </c>
      <c r="C11" s="45">
        <f>'Сч-ТЭЦ'!S11+'Сч-ТЭЦ'!U11+'Сч-ТЭЦ'!W11+'Сч-ТЭЦ'!Y11</f>
        <v>19680.000000000022</v>
      </c>
      <c r="D11" s="54">
        <f>('ГПП-ТЭЦфид.связи'!AH13)</f>
        <v>9432.000000000138</v>
      </c>
      <c r="E11" s="58">
        <f>'Стор итог'!AH11</f>
        <v>4641.600000000007</v>
      </c>
      <c r="F11" s="61">
        <f>'Сч-ГППфид'!AH13</f>
        <v>57189.00000000035</v>
      </c>
      <c r="G11" s="57">
        <f t="shared" si="0"/>
        <v>52547.40000000034</v>
      </c>
      <c r="H11" s="61">
        <f t="shared" si="1"/>
        <v>61979.40000000048</v>
      </c>
      <c r="I11" s="57">
        <f t="shared" si="2"/>
        <v>66621.0000000005</v>
      </c>
    </row>
    <row r="12" spans="1:9" ht="12.75">
      <c r="A12" s="66">
        <v>5</v>
      </c>
      <c r="B12" s="55">
        <f>'Сч-ТЭЦ'!Z12</f>
        <v>23232.000000000007</v>
      </c>
      <c r="C12" s="45">
        <f>'Сч-ТЭЦ'!S12+'Сч-ТЭЦ'!U12+'Сч-ТЭЦ'!W12+'Сч-ТЭЦ'!Y12</f>
        <v>19008.000000000022</v>
      </c>
      <c r="D12" s="54">
        <f>('ГПП-ТЭЦфид.связи'!AH14)</f>
        <v>11423.999999999873</v>
      </c>
      <c r="E12" s="58">
        <f>'Стор итог'!AH12</f>
        <v>5171.00000000001</v>
      </c>
      <c r="F12" s="61">
        <f>'Сч-ГППфид'!AH14</f>
        <v>52238.999999999476</v>
      </c>
      <c r="G12" s="57">
        <f t="shared" si="0"/>
        <v>47067.99999999947</v>
      </c>
      <c r="H12" s="61">
        <f t="shared" si="1"/>
        <v>58491.999999999345</v>
      </c>
      <c r="I12" s="57">
        <f t="shared" si="2"/>
        <v>63662.999999999345</v>
      </c>
    </row>
    <row r="13" spans="1:9" ht="12.75">
      <c r="A13" s="67">
        <v>6</v>
      </c>
      <c r="B13" s="55">
        <f>'Сч-ТЭЦ'!Z13</f>
        <v>23520.00000000005</v>
      </c>
      <c r="C13" s="45">
        <f>'Сч-ТЭЦ'!S13+'Сч-ТЭЦ'!U13+'Сч-ТЭЦ'!W13+'Сч-ТЭЦ'!Y13</f>
        <v>19199.999999999964</v>
      </c>
      <c r="D13" s="54">
        <f>('ГПП-ТЭЦфид.связи'!AH15)</f>
        <v>11232.000000000093</v>
      </c>
      <c r="E13" s="58">
        <f>'Стор итог'!AH13</f>
        <v>5599.200000000004</v>
      </c>
      <c r="F13" s="61">
        <f>'Сч-ГППфид'!AH15</f>
        <v>71676.00000000067</v>
      </c>
      <c r="G13" s="57">
        <f t="shared" si="0"/>
        <v>66076.80000000066</v>
      </c>
      <c r="H13" s="61">
        <f t="shared" si="1"/>
        <v>77308.80000000075</v>
      </c>
      <c r="I13" s="57">
        <f t="shared" si="2"/>
        <v>82908.00000000076</v>
      </c>
    </row>
    <row r="14" spans="1:9" ht="12.75">
      <c r="A14" s="66">
        <v>7</v>
      </c>
      <c r="B14" s="55">
        <f>'Сч-ТЭЦ'!Z14</f>
        <v>25439.99999999992</v>
      </c>
      <c r="C14" s="45">
        <f>'Сч-ТЭЦ'!S14+'Сч-ТЭЦ'!U14+'Сч-ТЭЦ'!W14+'Сч-ТЭЦ'!Y14</f>
        <v>20639.999999999985</v>
      </c>
      <c r="D14" s="54">
        <f>('ГПП-ТЭЦфид.связи'!AH16)</f>
        <v>10967.999999999942</v>
      </c>
      <c r="E14" s="58">
        <f>'Стор итог'!AH14</f>
        <v>6010.999999999979</v>
      </c>
      <c r="F14" s="61">
        <f>'Сч-ГППфид'!AH16</f>
        <v>64382.9999999994</v>
      </c>
      <c r="G14" s="57">
        <f t="shared" si="0"/>
        <v>58371.999999999425</v>
      </c>
      <c r="H14" s="61">
        <f t="shared" si="1"/>
        <v>69339.99999999936</v>
      </c>
      <c r="I14" s="57">
        <f t="shared" si="2"/>
        <v>75350.99999999935</v>
      </c>
    </row>
    <row r="15" spans="1:11" ht="12.75">
      <c r="A15" s="67">
        <v>8</v>
      </c>
      <c r="B15" s="55">
        <f>'Сч-ТЭЦ'!Z15</f>
        <v>22272.00000000002</v>
      </c>
      <c r="C15" s="45">
        <f>'Сч-ТЭЦ'!S15+'Сч-ТЭЦ'!U15+'Сч-ТЭЦ'!W15+'Сч-ТЭЦ'!Y15</f>
        <v>18720.000000000095</v>
      </c>
      <c r="D15" s="54">
        <f>('ГПП-ТЭЦфид.связи'!AH17)</f>
        <v>11879.999999999922</v>
      </c>
      <c r="E15" s="58">
        <f>'Стор итог'!AH15</f>
        <v>7133.600000000007</v>
      </c>
      <c r="F15" s="61">
        <f>'Сч-ГППфид'!AH17</f>
        <v>67848.00000000023</v>
      </c>
      <c r="G15" s="57">
        <f t="shared" si="0"/>
        <v>60714.40000000023</v>
      </c>
      <c r="H15" s="61">
        <f t="shared" si="1"/>
        <v>72594.40000000015</v>
      </c>
      <c r="I15" s="57">
        <f t="shared" si="2"/>
        <v>79728.00000000016</v>
      </c>
      <c r="K15" t="s">
        <v>130</v>
      </c>
    </row>
    <row r="16" spans="1:9" ht="12.75">
      <c r="A16" s="68">
        <v>9</v>
      </c>
      <c r="B16" s="55">
        <f>'Сч-ТЭЦ'!Z16</f>
        <v>23040</v>
      </c>
      <c r="C16" s="45">
        <f>'Сч-ТЭЦ'!S16+'Сч-ТЭЦ'!U16+'Сч-ТЭЦ'!W16+'Сч-ТЭЦ'!Y16</f>
        <v>18719.999999999978</v>
      </c>
      <c r="D16" s="54">
        <f>('ГПП-ТЭЦфид.связи'!AH18)</f>
        <v>10200.000000000016</v>
      </c>
      <c r="E16" s="58">
        <f>'Стор итог'!AH16</f>
        <v>7522.200000000007</v>
      </c>
      <c r="F16" s="61">
        <f>'Сч-ГППфид'!AH18</f>
        <v>54812.999999999796</v>
      </c>
      <c r="G16" s="57">
        <f t="shared" si="0"/>
        <v>47290.79999999979</v>
      </c>
      <c r="H16" s="61">
        <f t="shared" si="1"/>
        <v>57490.79999999981</v>
      </c>
      <c r="I16" s="57">
        <f t="shared" si="2"/>
        <v>65012.99999999981</v>
      </c>
    </row>
    <row r="17" spans="1:9" ht="12.75">
      <c r="A17" s="69">
        <v>10</v>
      </c>
      <c r="B17" s="55">
        <f>'Сч-ТЭЦ'!Z17</f>
        <v>22464.00000000005</v>
      </c>
      <c r="C17" s="45">
        <f>'Сч-ТЭЦ'!S17+'Сч-ТЭЦ'!U17+'Сч-ТЭЦ'!W17+'Сч-ТЭЦ'!Y17</f>
        <v>17952.000000000007</v>
      </c>
      <c r="D17" s="54">
        <f>('ГПП-ТЭЦфид.связи'!AH19)</f>
        <v>11616</v>
      </c>
      <c r="E17" s="58">
        <f>'Стор итог'!AH17</f>
        <v>8800.199999999992</v>
      </c>
      <c r="F17" s="61">
        <f>'Сч-ГППфид'!AH19</f>
        <v>60555.000000000386</v>
      </c>
      <c r="G17" s="57">
        <f t="shared" si="0"/>
        <v>51754.800000000396</v>
      </c>
      <c r="H17" s="61">
        <f t="shared" si="1"/>
        <v>63370.800000000396</v>
      </c>
      <c r="I17" s="57">
        <f t="shared" si="2"/>
        <v>72171.00000000038</v>
      </c>
    </row>
    <row r="18" spans="1:9" ht="12.75">
      <c r="A18" s="68">
        <v>11</v>
      </c>
      <c r="B18" s="55">
        <f>'Сч-ТЭЦ'!Z18</f>
        <v>27648.000000000007</v>
      </c>
      <c r="C18" s="45">
        <f>'Сч-ТЭЦ'!S18+'Сч-ТЭЦ'!U18+'Сч-ТЭЦ'!W18+'Сч-ТЭЦ'!Y18</f>
        <v>22560.000000000015</v>
      </c>
      <c r="D18" s="54">
        <f>('ГПП-ТЭЦфид.связи'!AH20)</f>
        <v>10080.000000000075</v>
      </c>
      <c r="E18" s="58">
        <f>'Стор итог'!AH18</f>
        <v>6826.600000000001</v>
      </c>
      <c r="F18" s="61">
        <f>'Сч-ГППфид'!AH20</f>
        <v>58508.99999999996</v>
      </c>
      <c r="G18" s="57">
        <f t="shared" si="0"/>
        <v>51682.399999999965</v>
      </c>
      <c r="H18" s="61">
        <f t="shared" si="1"/>
        <v>61762.40000000004</v>
      </c>
      <c r="I18" s="57">
        <f t="shared" si="2"/>
        <v>68589.00000000004</v>
      </c>
    </row>
    <row r="19" spans="1:9" ht="12.75">
      <c r="A19" s="69">
        <v>12</v>
      </c>
      <c r="B19" s="55">
        <f>'Сч-ТЭЦ'!Z19</f>
        <v>19967.999999999985</v>
      </c>
      <c r="C19" s="45">
        <f>'Сч-ТЭЦ'!S19+'Сч-ТЭЦ'!U19+'Сч-ТЭЦ'!W19+'Сч-ТЭЦ'!Y19</f>
        <v>16607.99999999987</v>
      </c>
      <c r="D19" s="54">
        <f>('ГПП-ТЭЦфид.связи'!AH21)</f>
        <v>12168.00000000006</v>
      </c>
      <c r="E19" s="58">
        <f>'Стор итог'!AH19</f>
        <v>8073.799999999989</v>
      </c>
      <c r="F19" s="61">
        <f>'Сч-ГППфид'!AH21</f>
        <v>73424.99999999967</v>
      </c>
      <c r="G19" s="57">
        <f t="shared" si="0"/>
        <v>65351.19999999968</v>
      </c>
      <c r="H19" s="61">
        <f t="shared" si="1"/>
        <v>77519.19999999974</v>
      </c>
      <c r="I19" s="57">
        <f t="shared" si="2"/>
        <v>85592.99999999972</v>
      </c>
    </row>
    <row r="20" spans="1:9" ht="12.75">
      <c r="A20" s="70">
        <v>13</v>
      </c>
      <c r="B20" s="55">
        <f>'Сч-ТЭЦ'!Z20</f>
        <v>25439.999999999953</v>
      </c>
      <c r="C20" s="45">
        <f>'Сч-ТЭЦ'!S20+'Сч-ТЭЦ'!U20+'Сч-ТЭЦ'!W20+'Сч-ТЭЦ'!Y20</f>
        <v>20448.000000000095</v>
      </c>
      <c r="D20" s="54">
        <f>('ГПП-ТЭЦфид.связи'!AH22)</f>
        <v>11663.999999999938</v>
      </c>
      <c r="E20" s="58">
        <f>'Стор итог'!AH20</f>
        <v>7652.60000000003</v>
      </c>
      <c r="F20" s="61">
        <f>'Сч-ГППфид'!AH22</f>
        <v>61314.00000000013</v>
      </c>
      <c r="G20" s="57">
        <f t="shared" si="0"/>
        <v>53661.4000000001</v>
      </c>
      <c r="H20" s="61">
        <f t="shared" si="1"/>
        <v>65325.40000000004</v>
      </c>
      <c r="I20" s="57">
        <f t="shared" si="2"/>
        <v>72978.00000000007</v>
      </c>
    </row>
    <row r="21" spans="1:9" ht="12.75">
      <c r="A21" s="68">
        <v>14</v>
      </c>
      <c r="B21" s="55">
        <f>'Сч-ТЭЦ'!Z21</f>
        <v>22656.000000000095</v>
      </c>
      <c r="C21" s="45">
        <f>'Сч-ТЭЦ'!S21+'Сч-ТЭЦ'!U21+'Сч-ТЭЦ'!W21+'Сч-ТЭЦ'!Y21</f>
        <v>17855.999999999858</v>
      </c>
      <c r="D21" s="54">
        <f>('ГПП-ТЭЦфид.связи'!AH23)</f>
        <v>12071.999999999814</v>
      </c>
      <c r="E21" s="58">
        <f>'Стор итог'!AH21</f>
        <v>8991.399999999978</v>
      </c>
      <c r="F21" s="61">
        <f>'Сч-ГППфид'!AH23</f>
        <v>78705.00000000026</v>
      </c>
      <c r="G21" s="57">
        <f t="shared" si="0"/>
        <v>69713.60000000028</v>
      </c>
      <c r="H21" s="61">
        <f t="shared" si="1"/>
        <v>81785.6000000001</v>
      </c>
      <c r="I21" s="57">
        <f t="shared" si="2"/>
        <v>90777.00000000007</v>
      </c>
    </row>
    <row r="22" spans="1:9" ht="12.75">
      <c r="A22" s="71">
        <v>15</v>
      </c>
      <c r="B22" s="55">
        <f>'Сч-ТЭЦ'!Z22</f>
        <v>26207.999999999985</v>
      </c>
      <c r="C22" s="45">
        <f>'Сч-ТЭЦ'!S22+'Сч-ТЭЦ'!U22+'Сч-ТЭЦ'!W22+'Сч-ТЭЦ'!Y22</f>
        <v>21888.000000000182</v>
      </c>
      <c r="D22" s="54">
        <f>('ГПП-ТЭЦфид.связи'!AH24)</f>
        <v>9888.000000000182</v>
      </c>
      <c r="E22" s="58">
        <f>'Стор итог'!AH22</f>
        <v>7163.800000000026</v>
      </c>
      <c r="F22" s="61">
        <f>'Сч-ГППфид'!AH24</f>
        <v>47453.999999999665</v>
      </c>
      <c r="G22" s="57">
        <f t="shared" si="0"/>
        <v>40290.19999999964</v>
      </c>
      <c r="H22" s="61">
        <f t="shared" si="1"/>
        <v>50178.19999999982</v>
      </c>
      <c r="I22" s="57">
        <f t="shared" si="2"/>
        <v>57341.99999999985</v>
      </c>
    </row>
    <row r="23" spans="1:9" ht="12.75">
      <c r="A23" s="69">
        <v>16</v>
      </c>
      <c r="B23" s="55">
        <f>'Сч-ТЭЦ'!Z23</f>
        <v>25919.99999999989</v>
      </c>
      <c r="C23" s="45">
        <f>'Сч-ТЭЦ'!S23+'Сч-ТЭЦ'!U23+'Сч-ТЭЦ'!W23+'Сч-ТЭЦ'!Y23</f>
        <v>16127.999999999998</v>
      </c>
      <c r="D23" s="54">
        <f>('ГПП-ТЭЦфид.связи'!AH25)</f>
        <v>8568.000000000018</v>
      </c>
      <c r="E23" s="58">
        <f>'Стор итог'!AH23</f>
        <v>8492.399999999989</v>
      </c>
      <c r="F23" s="61">
        <f>'Сч-ГППфид'!AH25</f>
        <v>63789.00000000035</v>
      </c>
      <c r="G23" s="57">
        <f t="shared" si="0"/>
        <v>55296.60000000036</v>
      </c>
      <c r="H23" s="61">
        <f t="shared" si="1"/>
        <v>63864.600000000384</v>
      </c>
      <c r="I23" s="57">
        <f t="shared" si="2"/>
        <v>72357.00000000036</v>
      </c>
    </row>
    <row r="24" spans="1:9" ht="12.75">
      <c r="A24" s="70">
        <v>17</v>
      </c>
      <c r="B24" s="55">
        <f>'Сч-ТЭЦ'!Z24</f>
        <v>23232.000000000015</v>
      </c>
      <c r="C24" s="45">
        <f>'Сч-ТЭЦ'!S24+'Сч-ТЭЦ'!U24+'Сч-ТЭЦ'!W24+'Сч-ТЭЦ'!Y24</f>
        <v>19583.99999999989</v>
      </c>
      <c r="D24" s="54">
        <f>('ГПП-ТЭЦфид.связи'!AH26)</f>
        <v>15696.000000000051</v>
      </c>
      <c r="E24" s="58">
        <f>'Стор итог'!AH24</f>
        <v>8045.000000000002</v>
      </c>
      <c r="F24" s="61">
        <f>'Сч-ГППфид'!AH26</f>
        <v>67517.99999999993</v>
      </c>
      <c r="G24" s="57">
        <f t="shared" si="0"/>
        <v>59472.99999999993</v>
      </c>
      <c r="H24" s="61">
        <f t="shared" si="1"/>
        <v>75168.99999999997</v>
      </c>
      <c r="I24" s="57">
        <f t="shared" si="2"/>
        <v>83213.99999999997</v>
      </c>
    </row>
    <row r="25" spans="1:9" ht="12.75">
      <c r="A25" s="70">
        <v>18</v>
      </c>
      <c r="B25" s="55">
        <f>'Сч-ТЭЦ'!Z25</f>
        <v>19776.000000000022</v>
      </c>
      <c r="C25" s="45">
        <f>'Сч-ТЭЦ'!S25+'Сч-ТЭЦ'!U25+'Сч-ТЭЦ'!W25+'Сч-ТЭЦ'!Y25</f>
        <v>17184.00000000003</v>
      </c>
      <c r="D25" s="54">
        <f>('ГПП-ТЭЦфид.связи'!AH27)</f>
        <v>11927.999999999929</v>
      </c>
      <c r="E25" s="58">
        <f>'Стор итог'!AH25</f>
        <v>8369.799999999988</v>
      </c>
      <c r="F25" s="61">
        <f>'Сч-ГППфид'!AH27</f>
        <v>53921.999999999774</v>
      </c>
      <c r="G25" s="57">
        <f t="shared" si="0"/>
        <v>45552.199999999786</v>
      </c>
      <c r="H25" s="61">
        <f aca="true" t="shared" si="3" ref="H25:H33">G25+D25</f>
        <v>57480.19999999971</v>
      </c>
      <c r="I25" s="57">
        <f t="shared" si="2"/>
        <v>65849.99999999971</v>
      </c>
    </row>
    <row r="26" spans="1:9" ht="12.75">
      <c r="A26" s="70">
        <v>19</v>
      </c>
      <c r="B26" s="55">
        <f>'Сч-ТЭЦ'!Z26</f>
        <v>20927.999999999996</v>
      </c>
      <c r="C26" s="45">
        <f>'Сч-ТЭЦ'!S26+'Сч-ТЭЦ'!U26+'Сч-ТЭЦ'!W26+'Сч-ТЭЦ'!Y26</f>
        <v>20064.000000000065</v>
      </c>
      <c r="D26" s="54">
        <f>('ГПП-ТЭЦфид.связи'!AH28)</f>
        <v>11495.999999999829</v>
      </c>
      <c r="E26" s="58">
        <f>'Стор итог'!AH26</f>
        <v>8723.600000000011</v>
      </c>
      <c r="F26" s="61">
        <f>'Сч-ГППфид'!AH28</f>
        <v>66263.99999999988</v>
      </c>
      <c r="G26" s="57">
        <f t="shared" si="0"/>
        <v>57540.39999999987</v>
      </c>
      <c r="H26" s="61">
        <f t="shared" si="3"/>
        <v>69036.3999999997</v>
      </c>
      <c r="I26" s="57">
        <f t="shared" si="2"/>
        <v>77759.99999999971</v>
      </c>
    </row>
    <row r="27" spans="1:11" ht="12.75">
      <c r="A27" s="70">
        <v>20</v>
      </c>
      <c r="B27" s="55">
        <f>'Сч-ТЭЦ'!Z27</f>
        <v>24288.000000000044</v>
      </c>
      <c r="C27" s="45">
        <f>'Сч-ТЭЦ'!S27+'Сч-ТЭЦ'!U27+'Сч-ТЭЦ'!W27+'Сч-ТЭЦ'!Y27</f>
        <v>19583.999999999924</v>
      </c>
      <c r="D27" s="54">
        <f>('ГПП-ТЭЦфид.связи'!AH29)</f>
        <v>9096.000000000186</v>
      </c>
      <c r="E27" s="58">
        <f>'Стор итог'!AH27</f>
        <v>7272.199999999997</v>
      </c>
      <c r="F27" s="61">
        <f>'Сч-ГППфид'!AH29</f>
        <v>52074.00000000007</v>
      </c>
      <c r="G27" s="57">
        <f t="shared" si="0"/>
        <v>44801.800000000076</v>
      </c>
      <c r="H27" s="61">
        <f t="shared" si="3"/>
        <v>53897.800000000265</v>
      </c>
      <c r="I27" s="57">
        <f t="shared" si="2"/>
        <v>61170.00000000026</v>
      </c>
      <c r="K27" s="20"/>
    </row>
    <row r="28" spans="1:10" ht="12.75">
      <c r="A28" s="68">
        <v>21</v>
      </c>
      <c r="B28" s="55">
        <f>'Сч-ТЭЦ'!Z28</f>
        <v>21792.000000000044</v>
      </c>
      <c r="C28" s="45">
        <f>'Сч-ТЭЦ'!S28+'Сч-ТЭЦ'!U28+'Сч-ТЭЦ'!W28+'Сч-ТЭЦ'!Y28</f>
        <v>17663.999999999964</v>
      </c>
      <c r="D28" s="54">
        <f>('ГПП-ТЭЦфид.связи'!AH30)</f>
        <v>12263.99999999988</v>
      </c>
      <c r="E28" s="58">
        <f>'Стор итог'!AH28</f>
        <v>9782.999999999996</v>
      </c>
      <c r="F28" s="61">
        <f>'Сч-ГППфид'!AH30</f>
        <v>44682.00000000036</v>
      </c>
      <c r="G28" s="57">
        <f t="shared" si="0"/>
        <v>34899.000000000364</v>
      </c>
      <c r="H28" s="61">
        <f t="shared" si="3"/>
        <v>47163.00000000025</v>
      </c>
      <c r="I28" s="57">
        <f t="shared" si="2"/>
        <v>56946.00000000023</v>
      </c>
      <c r="J28" s="16" t="s">
        <v>128</v>
      </c>
    </row>
    <row r="29" spans="1:9" ht="12.75">
      <c r="A29" s="71">
        <v>22</v>
      </c>
      <c r="B29" s="55">
        <f>'Сч-ТЭЦ'!Z29</f>
        <v>23903.999999999847</v>
      </c>
      <c r="C29" s="45">
        <f>'Сч-ТЭЦ'!S29+'Сч-ТЭЦ'!U29+'Сч-ТЭЦ'!W29+'Сч-ТЭЦ'!Y29</f>
        <v>19488.000000000146</v>
      </c>
      <c r="D29" s="54">
        <f>('ГПП-ТЭЦфид.связи'!AH31)</f>
        <v>10608.000000000106</v>
      </c>
      <c r="E29" s="58">
        <f>'Стор итог'!AH29</f>
        <v>7303.999999999997</v>
      </c>
      <c r="F29" s="61">
        <f>'Сч-ГППфид'!AH31</f>
        <v>67748.99999999942</v>
      </c>
      <c r="G29" s="57">
        <f t="shared" si="0"/>
        <v>60444.99999999942</v>
      </c>
      <c r="H29" s="61">
        <f t="shared" si="3"/>
        <v>71052.99999999952</v>
      </c>
      <c r="I29" s="57">
        <f t="shared" si="2"/>
        <v>78356.99999999952</v>
      </c>
    </row>
    <row r="30" spans="1:9" ht="12.75">
      <c r="A30" s="71">
        <v>23</v>
      </c>
      <c r="B30" s="55">
        <f>'Сч-ТЭЦ'!Z30</f>
        <v>24576.000000000055</v>
      </c>
      <c r="C30" s="45">
        <f>'Сч-ТЭЦ'!S30+'Сч-ТЭЦ'!U30+'Сч-ТЭЦ'!W30+'Сч-ТЭЦ'!Y30</f>
        <v>20159.999999999978</v>
      </c>
      <c r="D30" s="54">
        <f>('ГПП-ТЭЦфид.связи'!AH32)</f>
        <v>14375.99999999992</v>
      </c>
      <c r="E30" s="58">
        <f>'Стор итог'!AH30</f>
        <v>8558.400000000012</v>
      </c>
      <c r="F30" s="61">
        <f>'Сч-ГППфид'!AH32</f>
        <v>59433.00000000048</v>
      </c>
      <c r="G30" s="57">
        <f t="shared" si="0"/>
        <v>50874.60000000047</v>
      </c>
      <c r="H30" s="61">
        <f t="shared" si="3"/>
        <v>65250.60000000039</v>
      </c>
      <c r="I30" s="57">
        <f t="shared" si="2"/>
        <v>73809.00000000041</v>
      </c>
    </row>
    <row r="31" spans="1:9" ht="12.75">
      <c r="A31" s="71">
        <v>24</v>
      </c>
      <c r="B31" s="55">
        <f>'Сч-ТЭЦ'!Z31</f>
        <v>21984.000000000095</v>
      </c>
      <c r="C31" s="45">
        <f>'Сч-ТЭЦ'!S31+'Сч-ТЭЦ'!U31+'Сч-ТЭЦ'!W31+'Сч-ТЭЦ'!Y31</f>
        <v>17759.999999999913</v>
      </c>
      <c r="D31" s="54">
        <f>('ГПП-ТЭЦфид.связи'!AH33)</f>
        <v>8568.00000000007</v>
      </c>
      <c r="E31" s="58">
        <f>'Стор итог'!AH31</f>
        <v>5635.199999999999</v>
      </c>
      <c r="F31" s="61">
        <f>'Сч-ГППфид'!AH33</f>
        <v>78804.00000000023</v>
      </c>
      <c r="G31" s="57">
        <f t="shared" si="0"/>
        <v>73168.80000000024</v>
      </c>
      <c r="H31" s="61">
        <f t="shared" si="3"/>
        <v>81736.80000000031</v>
      </c>
      <c r="I31" s="57">
        <f t="shared" si="2"/>
        <v>87372.0000000003</v>
      </c>
    </row>
    <row r="32" spans="1:9" ht="12.75">
      <c r="A32" s="71">
        <v>1</v>
      </c>
      <c r="B32" s="114">
        <f>'Сч-ТЭЦ'!Z32</f>
        <v>23615.99999999994</v>
      </c>
      <c r="C32" s="115">
        <f>'Сч-ТЭЦ'!S32+'Сч-ТЭЦ'!U32+'Сч-ТЭЦ'!W32+'Сч-ТЭЦ'!Y32</f>
        <v>19200.00000000007</v>
      </c>
      <c r="D32" s="116">
        <f>('ГПП-ТЭЦфид.связи'!AH34)</f>
        <v>12047.99999999999</v>
      </c>
      <c r="E32" s="58">
        <f>'Стор итог'!AH32</f>
        <v>5454.000000000006</v>
      </c>
      <c r="F32" s="57">
        <f>'Сч-ГППфид'!AH34</f>
        <v>59036.99999999946</v>
      </c>
      <c r="G32" s="57">
        <f t="shared" si="0"/>
        <v>53582.999999999454</v>
      </c>
      <c r="H32" s="57">
        <f t="shared" si="3"/>
        <v>65630.99999999945</v>
      </c>
      <c r="I32" s="57">
        <f t="shared" si="2"/>
        <v>71084.99999999945</v>
      </c>
    </row>
    <row r="33" spans="1:9" ht="13.5" thickBot="1">
      <c r="A33" s="70">
        <v>2</v>
      </c>
      <c r="B33" s="117">
        <f>'Сч-ТЭЦ'!Z33</f>
        <v>21504.00000000002</v>
      </c>
      <c r="C33" s="118">
        <f>'Сч-ТЭЦ'!S33+'Сч-ТЭЦ'!U33+'Сч-ТЭЦ'!W33+'Сч-ТЭЦ'!Y33</f>
        <v>17376.00000000006</v>
      </c>
      <c r="D33" s="119">
        <f>('ГПП-ТЭЦфид.связи'!AH35)</f>
        <v>10871.999999999884</v>
      </c>
      <c r="E33" s="72">
        <f>'Стор итог'!AH33</f>
        <v>4800.999999999989</v>
      </c>
      <c r="F33" s="73">
        <f>'Сч-ГППфид'!AH35</f>
        <v>51975.00000000021</v>
      </c>
      <c r="G33" s="73">
        <f t="shared" si="0"/>
        <v>47174.00000000022</v>
      </c>
      <c r="H33" s="73">
        <f t="shared" si="3"/>
        <v>58046.0000000001</v>
      </c>
      <c r="I33" s="73">
        <f t="shared" si="2"/>
        <v>62847.000000000095</v>
      </c>
    </row>
    <row r="34" spans="1:16" ht="28.5" customHeight="1" thickBot="1">
      <c r="A34" s="28"/>
      <c r="B34" s="74">
        <f aca="true" t="shared" si="4" ref="B34:I34">SUM(B8:B31)</f>
        <v>559872.0000000001</v>
      </c>
      <c r="C34" s="74">
        <f t="shared" si="4"/>
        <v>455711.9999999999</v>
      </c>
      <c r="D34" s="74">
        <f t="shared" si="4"/>
        <v>268080.00000000006</v>
      </c>
      <c r="E34" s="74">
        <f t="shared" si="4"/>
        <v>171589.80000000005</v>
      </c>
      <c r="F34" s="74">
        <f t="shared" si="4"/>
        <v>1478070.0000000002</v>
      </c>
      <c r="G34" s="74">
        <f t="shared" si="4"/>
        <v>1306480.2000000007</v>
      </c>
      <c r="H34" s="74">
        <f t="shared" si="4"/>
        <v>1574560.2000000002</v>
      </c>
      <c r="I34" s="113">
        <f t="shared" si="4"/>
        <v>1746150.0000000005</v>
      </c>
      <c r="J34" s="46"/>
      <c r="K34" s="46"/>
      <c r="L34" s="46"/>
      <c r="M34" s="46"/>
      <c r="N34" s="46"/>
      <c r="O34" s="46"/>
      <c r="P34" s="46"/>
    </row>
    <row r="35" spans="1:11" ht="12.75">
      <c r="A35" s="2"/>
      <c r="K35" s="16" t="s">
        <v>129</v>
      </c>
    </row>
    <row r="36" ht="12.75">
      <c r="A36" s="2"/>
    </row>
    <row r="37" spans="1:4" ht="15">
      <c r="A37" s="2"/>
      <c r="B37" s="94"/>
      <c r="D37" t="s">
        <v>118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printOptions/>
  <pageMargins left="0.5905511811023623" right="0.1968503937007874" top="0.7874015748031497" bottom="0.1968503937007874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2016-12-19T10:34:02Z</cp:lastPrinted>
  <dcterms:created xsi:type="dcterms:W3CDTF">2000-06-14T10:52:09Z</dcterms:created>
  <dcterms:modified xsi:type="dcterms:W3CDTF">2016-12-26T04:29:21Z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