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drawings/drawing8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461" yWindow="4095" windowWidth="15375" windowHeight="4470" tabRatio="886" firstSheet="3" activeTab="3"/>
  </bookViews>
  <sheets>
    <sheet name="Инструкция" sheetId="1" r:id="rId1"/>
    <sheet name="Лог обновления" sheetId="2" state="veryHidden" r:id="rId2"/>
    <sheet name="Титульный" sheetId="3" r:id="rId3"/>
    <sheet name="Форма 3.1" sheetId="4" r:id="rId4"/>
    <sheet name="Форма 3.1 (кварталы)" sheetId="5" r:id="rId5"/>
    <sheet name="Форма 16" sheetId="6" r:id="rId6"/>
    <sheet name="Субабоненты" sheetId="7" r:id="rId7"/>
    <sheet name="Субабоненты (кварталы)" sheetId="8" r:id="rId8"/>
    <sheet name="Комментарии" sheetId="9" r:id="rId9"/>
    <sheet name="Проверка" sheetId="10" r:id="rId10"/>
    <sheet name="TEHSHEET" sheetId="11" state="veryHidden" r:id="rId11"/>
    <sheet name="modProv" sheetId="12" state="veryHidden" r:id="rId12"/>
    <sheet name="et_union_hor" sheetId="13" state="veryHidden" r:id="rId13"/>
    <sheet name="modReestr" sheetId="14" state="veryHidden" r:id="rId14"/>
    <sheet name="modfrmReestr" sheetId="15" state="veryHidden" r:id="rId15"/>
    <sheet name="AllSheetsInThisWorkbook" sheetId="16" state="veryHidden" r:id="rId16"/>
    <sheet name="REESTR_ORG" sheetId="17" state="veryHidden" r:id="rId17"/>
    <sheet name="modClassifierValidate" sheetId="18" state="veryHidden" r:id="rId18"/>
    <sheet name="modHyp" sheetId="19" state="veryHidden" r:id="rId19"/>
    <sheet name="modList00" sheetId="20" state="veryHidden" r:id="rId20"/>
    <sheet name="modList03" sheetId="21" state="veryHidden" r:id="rId21"/>
    <sheet name="modList04" sheetId="22" state="veryHidden" r:id="rId22"/>
    <sheet name="modInstruction" sheetId="23" state="veryHidden" r:id="rId23"/>
    <sheet name="modUpdTemplMain" sheetId="24" state="veryHidden" r:id="rId24"/>
    <sheet name="modfrmCheckUpdates" sheetId="25" state="veryHidden" r:id="rId25"/>
  </sheets>
  <definedNames>
    <definedName name="_xlnm._FilterDatabase" localSheetId="9" hidden="1">'Проверка'!$B$4:$D$4</definedName>
    <definedName name="anscount" hidden="1">1</definedName>
    <definedName name="ChangeValues_1">'et_union_hor'!$H$4:$W$4</definedName>
    <definedName name="CheckBC_List04">'Субабоненты'!$E$15:$E$28</definedName>
    <definedName name="CheckValue_List04">'Субабоненты'!$H$15:$V$15</definedName>
    <definedName name="chkGetUpdatesValue">'Инструкция'!$AA$95</definedName>
    <definedName name="chkNoUpdatesValue">'Инструкция'!$AA$97</definedName>
    <definedName name="code">'Инструкция'!$B$2</definedName>
    <definedName name="CYear">'Форма 16'!$L$15</definedName>
    <definedName name="deleteRow_1">'Форма 3.1'!$E$33</definedName>
    <definedName name="deleteRow_2">'Форма 3.1 (кварталы)'!$E$33</definedName>
    <definedName name="deleteRow_3">'Субабоненты'!$F$14</definedName>
    <definedName name="deleteRow_4">'Субабоненты (кварталы)'!$F$14</definedName>
    <definedName name="deleteRow_5">'et_union_hor'!$F$4</definedName>
    <definedName name="deleteRow_6">'et_union_hor'!$F$9</definedName>
    <definedName name="dolj_lico">'Титульный'!$F$24:$F$27</definedName>
    <definedName name="et_List04">'et_union_hor'!$3:$4</definedName>
    <definedName name="et_List05">'et_union_hor'!$8:$9</definedName>
    <definedName name="FirstLine">'Инструкция'!$A$6</definedName>
    <definedName name="god">'Титульный'!$F$9</definedName>
    <definedName name="inn">'Титульный'!$F$12</definedName>
    <definedName name="Instr_1">'Инструкция'!$7:$19</definedName>
    <definedName name="Instr_2">'Инструкция'!$20:$34</definedName>
    <definedName name="Instr_3">'Инструкция'!$35:$45</definedName>
    <definedName name="Instr_4">'Инструкция'!$46:$57</definedName>
    <definedName name="Instr_5">'Инструкция'!$58:$69</definedName>
    <definedName name="Instr_6">'Инструкция'!$70:$75</definedName>
    <definedName name="Instr_7">'Инструкция'!$76:$92</definedName>
    <definedName name="Instr_8">'Инструкция'!$93:$107</definedName>
    <definedName name="kpp">'Титульный'!$F$13</definedName>
    <definedName name="List03_date1">'Форма 16'!$G$15</definedName>
    <definedName name="List03_date2">'Форма 16'!$L$15</definedName>
    <definedName name="org">'Титульный'!$F$11</definedName>
    <definedName name="pIns_List04">'Субабоненты'!$E$28</definedName>
    <definedName name="pIns_List05">'Субабоненты (кварталы)'!$E$28</definedName>
    <definedName name="PYear">'Форма 16'!$G$15</definedName>
    <definedName name="REESTR_ORG_RANGE">'REESTR_ORG'!$A$2:$G$77</definedName>
    <definedName name="REGION">'TEHSHEET'!$A$2:$A$87</definedName>
    <definedName name="region_name">'Титульный'!$F$7</definedName>
    <definedName name="regionException">'TEHSHEET'!$D$2:$D$19</definedName>
    <definedName name="regionException_flag">'TEHSHEET'!$E$2</definedName>
    <definedName name="SAPBEXrevision" hidden="1">1</definedName>
    <definedName name="SAPBEXsysID" hidden="1">"BW2"</definedName>
    <definedName name="SAPBEXwbID" hidden="1">"479GSPMTNK9HM4ZSIVE5K2SH6"</definedName>
    <definedName name="UpdStatus">'Инструкция'!$AA$1</definedName>
    <definedName name="version">'Инструкция'!$B$3</definedName>
    <definedName name="year_list">'TEHSHEET'!$B$2:$B$9</definedName>
  </definedNames>
  <calcPr fullCalcOnLoad="1"/>
</workbook>
</file>

<file path=xl/sharedStrings.xml><?xml version="1.0" encoding="utf-8"?>
<sst xmlns="http://schemas.openxmlformats.org/spreadsheetml/2006/main" count="1103" uniqueCount="478">
  <si>
    <t>Фамилия, имя, отчество</t>
  </si>
  <si>
    <t>Контактный телефон</t>
  </si>
  <si>
    <t>Должность</t>
  </si>
  <si>
    <t>e-mail</t>
  </si>
  <si>
    <t>Республика Татарстан</t>
  </si>
  <si>
    <t>Год</t>
  </si>
  <si>
    <t>Ссылка</t>
  </si>
  <si>
    <t>Причина</t>
  </si>
  <si>
    <t>№ п/п</t>
  </si>
  <si>
    <t>Должностное лицо, ответственное за составление формы</t>
  </si>
  <si>
    <t>Ульяновская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</si>
  <si>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</si>
  <si>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</si>
  <si>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</si>
  <si>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</si>
  <si>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</si>
  <si>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</si>
  <si>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</si>
  <si>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</si>
  <si>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</si>
  <si>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</si>
  <si>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</si>
  <si>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</si>
  <si>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</si>
  <si>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</si>
  <si>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</si>
  <si>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</si>
  <si>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</si>
  <si>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</si>
  <si>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</si>
  <si>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</si>
  <si>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</si>
  <si>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</si>
  <si>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</si>
  <si>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</si>
  <si>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</si>
  <si>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</si>
  <si>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</si>
  <si>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</si>
  <si>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</si>
  <si>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</si>
  <si>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</si>
  <si>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</si>
  <si>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</si>
  <si>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</si>
  <si>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</si>
  <si>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</si>
  <si>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</si>
  <si>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</si>
  <si>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</si>
  <si>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</si>
  <si>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</si>
  <si>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</si>
  <si>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</si>
  <si>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</si>
  <si>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</si>
  <si>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</si>
  <si>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</si>
  <si>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</si>
  <si>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</si>
  <si>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</si>
  <si>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</si>
  <si>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</si>
  <si>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</si>
  <si>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</si>
  <si>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</si>
  <si>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</si>
  <si>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</si>
  <si>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</si>
  <si>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</si>
  <si>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</si>
  <si>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</si>
  <si>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</si>
  <si>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Псковская область</t>
  </si>
  <si>
    <t>Республика Адыгея</t>
  </si>
  <si>
    <t>Республика Алтай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</si>
  <si>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</si>
  <si>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</si>
  <si>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</si>
  <si>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</si>
  <si>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</si>
  <si>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</si>
  <si>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</si>
  <si>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Хабаровский край</t>
  </si>
  <si>
    <t>Ханты-Мансийский автономный округ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</si>
  <si>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</si>
  <si>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</si>
  <si>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</si>
  <si>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</si>
  <si>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</si>
  <si>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</si>
  <si>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Субъект РФ</t>
  </si>
  <si>
    <t>Период регулирования</t>
  </si>
  <si>
    <t>ИНН</t>
  </si>
  <si>
    <t>КПП</t>
  </si>
  <si>
    <t>Комментарии</t>
  </si>
  <si>
    <t>Результат проверки</t>
  </si>
  <si>
    <t>Расчетные листы</t>
  </si>
  <si>
    <t>Скрытые листы</t>
  </si>
  <si>
    <t>Инструкция</t>
  </si>
  <si>
    <t>TEHSHEET</t>
  </si>
  <si>
    <t>Титульный</t>
  </si>
  <si>
    <t>AllSheetsInThisWorkbook</t>
  </si>
  <si>
    <t>Проверка</t>
  </si>
  <si>
    <t>REESTR_ORG</t>
  </si>
  <si>
    <t>modProv</t>
  </si>
  <si>
    <t>modfrmReestr</t>
  </si>
  <si>
    <t>modHyp</t>
  </si>
  <si>
    <t>г.Байконур</t>
  </si>
  <si>
    <t>г.Санкт-Петербург</t>
  </si>
  <si>
    <t>REGION</t>
  </si>
  <si>
    <t>5</t>
  </si>
  <si>
    <t>6</t>
  </si>
  <si>
    <t>7</t>
  </si>
  <si>
    <t>млн.кВтч</t>
  </si>
  <si>
    <t>Всего</t>
  </si>
  <si>
    <t>Дата/Время</t>
  </si>
  <si>
    <t>Сообщение</t>
  </si>
  <si>
    <t>Статус</t>
  </si>
  <si>
    <t>modClassifierValidate</t>
  </si>
  <si>
    <t>Лог обновления</t>
  </si>
  <si>
    <t>modReestr</t>
  </si>
  <si>
    <t>modUpdTemplMain</t>
  </si>
  <si>
    <t>modList00</t>
  </si>
  <si>
    <t>Наименование организации</t>
  </si>
  <si>
    <t>Адрес организации</t>
  </si>
  <si>
    <t>Руководитель</t>
  </si>
  <si>
    <t>Главный бухгалтер</t>
  </si>
  <si>
    <t>Январь</t>
  </si>
  <si>
    <t>МВт</t>
  </si>
  <si>
    <t xml:space="preserve">Руководитель организации                                                       </t>
  </si>
  <si>
    <t>Руководитель органа исполнительной власти субъекта Российской Федерации в области государственного регулирования тарифов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</si>
  <si>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</si>
  <si>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</si>
  <si>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</si>
  <si>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</si>
  <si>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</si>
  <si>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</si>
  <si>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</si>
  <si>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</si>
  <si>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</si>
  <si>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</si>
  <si>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</si>
  <si>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L1</t>
  </si>
  <si>
    <t>L2</t>
  </si>
  <si>
    <t>L3</t>
  </si>
  <si>
    <t>L4</t>
  </si>
  <si>
    <t>L5</t>
  </si>
  <si>
    <t>L6</t>
  </si>
  <si>
    <t>L7</t>
  </si>
  <si>
    <t>L8</t>
  </si>
  <si>
    <t>L9</t>
  </si>
  <si>
    <t>Электроэнергия</t>
  </si>
  <si>
    <t>2.1</t>
  </si>
  <si>
    <t>2.2</t>
  </si>
  <si>
    <t>Мощность</t>
  </si>
  <si>
    <t>Показатель</t>
  </si>
  <si>
    <t>et_List04</t>
  </si>
  <si>
    <t>et_List05</t>
  </si>
  <si>
    <t>et_union_hor</t>
  </si>
  <si>
    <t>Предложения сетевой компании по технологическому расходу электроэнергии (мощности) - потерям в электрических сетях</t>
  </si>
  <si>
    <t>План</t>
  </si>
  <si>
    <t>Факт</t>
  </si>
  <si>
    <t>Форма 3.1</t>
  </si>
  <si>
    <t>Наименование</t>
  </si>
  <si>
    <t>Ед. изм.</t>
  </si>
  <si>
    <t>Отпуск в сеть-энергия</t>
  </si>
  <si>
    <t>Поступление в сеть</t>
  </si>
  <si>
    <t>Потери в электрической сети -энергия</t>
  </si>
  <si>
    <t>Потери в электрической сети, в т.ч. относимые на:</t>
  </si>
  <si>
    <t>L2.1</t>
  </si>
  <si>
    <t>собственное потребление</t>
  </si>
  <si>
    <t>L2.2</t>
  </si>
  <si>
    <t>передачу сторонним потребителям (субабонентам)</t>
  </si>
  <si>
    <t>Относительные потери-энергия</t>
  </si>
  <si>
    <t>Относительные потери</t>
  </si>
  <si>
    <t>%</t>
  </si>
  <si>
    <t>Полезный отпуск-энергия</t>
  </si>
  <si>
    <t>Отпуск из сети (полезный отпуск ), в т.ч. для</t>
  </si>
  <si>
    <t>L4.1</t>
  </si>
  <si>
    <t>собственного потребления</t>
  </si>
  <si>
    <t>4.1</t>
  </si>
  <si>
    <t>L4.2</t>
  </si>
  <si>
    <t>передачи сторонним потребителям (субабонентам)</t>
  </si>
  <si>
    <t>4.2</t>
  </si>
  <si>
    <t>L6.1</t>
  </si>
  <si>
    <t>6.1</t>
  </si>
  <si>
    <t>L6.2</t>
  </si>
  <si>
    <t>6.2</t>
  </si>
  <si>
    <t>8</t>
  </si>
  <si>
    <t>Отпуск из сети (полезный отпуск), в т.ч. для</t>
  </si>
  <si>
    <t>L8.1</t>
  </si>
  <si>
    <t>8.1</t>
  </si>
  <si>
    <t>L8.2</t>
  </si>
  <si>
    <t>8.2</t>
  </si>
  <si>
    <t>Заявленная мощность потребителей</t>
  </si>
  <si>
    <t>9</t>
  </si>
  <si>
    <t xml:space="preserve">Заявленная мощность </t>
  </si>
  <si>
    <t>L9.1</t>
  </si>
  <si>
    <t>9.1</t>
  </si>
  <si>
    <t>L9.2</t>
  </si>
  <si>
    <t>сторонних потребителей (субабонентов)</t>
  </si>
  <si>
    <t>9.2</t>
  </si>
  <si>
    <t>Отпуск э/энергии в сеть (млн. кВтч)</t>
  </si>
  <si>
    <t>Норматив потерь электроэнергии</t>
  </si>
  <si>
    <t>Приказ Минэнерго РФ</t>
  </si>
  <si>
    <t>Абсол. величина (млн. кВтч)</t>
  </si>
  <si>
    <t>Дата</t>
  </si>
  <si>
    <t>Номер</t>
  </si>
  <si>
    <t>Добавить организацию</t>
  </si>
  <si>
    <t>year_list</t>
  </si>
  <si>
    <t>2008</t>
  </si>
  <si>
    <t>2009</t>
  </si>
  <si>
    <t>2010</t>
  </si>
  <si>
    <t>2011</t>
  </si>
  <si>
    <t>2012</t>
  </si>
  <si>
    <t>2013</t>
  </si>
  <si>
    <t>Форма 3.1 (кварталы)</t>
  </si>
  <si>
    <t>Форма 16</t>
  </si>
  <si>
    <t>Субабоненты</t>
  </si>
  <si>
    <t>Субабоненты (кварталы)</t>
  </si>
  <si>
    <t>modList04</t>
  </si>
  <si>
    <t>modList03</t>
  </si>
  <si>
    <t>Юридический адрес</t>
  </si>
  <si>
    <t>Почтовый адрес</t>
  </si>
  <si>
    <t xml:space="preserve"> (требуется обновление)</t>
  </si>
  <si>
    <t xml:space="preserve">• На рабочем месте должен быть установлен MS Office 2003 SP3, 2007 SP3, 2010 с полной версией MS Excel
• Макросы во время работы должны быть включены (!)
• Для корректной работы отчёта требуется выбрать низкий уровень безопасности
(В меню MS Excel 2003: Сервис | Макрос | Безопасность | выбрать пункт «Низкая безопасность» | OK)
(В меню MS Excel 2007/2010: Параметры Excel | Центр управления безопасностью | Параметры центра управления безопасностью | Параметры макросов | Включить все макросы | ОК)
</t>
  </si>
  <si>
    <t>• Если Вы работаете в табличном процессоре MS Excel 2007 и выше, то можете использовать для работы формат XLSM (Книга Excel с поддержкой макросов). При работе в формате XLSM заметно быстрее происходит сохранение файла, а также уменьшается размер по сравнению с форматом XLS
• Не рекомендуется снимать защиту с листов и каким-либо образом модифицировать защищаемые формулы и расчётные поля, в противном случае, отчёт будет отклонён системой
• При сохранении не следует выбирать формат XLSX (Книга Excel), так как в указанном формате макросы, необходимые для работы отчёта, безвозвратно удаляются</t>
  </si>
  <si>
    <t>A</t>
  </si>
  <si>
    <t xml:space="preserve"> - предназначенные для заполнения</t>
  </si>
  <si>
    <t xml:space="preserve"> - ссылки и автозаполняемые поля</t>
  </si>
  <si>
    <t xml:space="preserve"> - с формулами и константами</t>
  </si>
  <si>
    <t xml:space="preserve"> - обязательные для заполнения</t>
  </si>
  <si>
    <t>• При сохранении шаблона осуществляется проверка корректности данных, в том числе на наличие значений в ячейках, обязательных для заполнения
• Если какая-то ячейка не удовлетворяет условию проверки, на лист «Проверка» добавляется гиперссылка на данную ячейку и указывается причина ошибки
• В колонке «Статус» для каждого сообщения возможны 2 значения: ошибка и предупреждение
• При наличии сообщений со статусом «Ошибка» шаблон будет отклонён системой и не будет загружен в хранилище данных, сообщения со статусом «Предупреждение» носят информационный характер, и такой шаблон будет принят системой</t>
  </si>
  <si>
    <t>Web-сайт:</t>
  </si>
  <si>
    <t>http://support.eias.ru/index.php?a=add&amp;catid=5</t>
  </si>
  <si>
    <t>Дистрибутивы:</t>
  </si>
  <si>
    <t>http://eiasfst.ru/?page=show_distrs</t>
  </si>
  <si>
    <t>для устранения ошибок (например, "Compile error in hidden module")</t>
  </si>
  <si>
    <t>http://eias.ru/?page=show_templates</t>
  </si>
  <si>
    <t>При наличии подключения к Интернет, можно автоматически проверять наличие доступных обновлений. Выберите способ оповещения о наличии обновлений для отчёта:</t>
  </si>
  <si>
    <t>проверять доступные обновления (рекомендуется)</t>
  </si>
  <si>
    <t>y</t>
  </si>
  <si>
    <t>никогда не проверять наличие обновлений (не рекомендуется)</t>
  </si>
  <si>
    <t>modInstruction</t>
  </si>
  <si>
    <t>modfrmCheckUpdates</t>
  </si>
  <si>
    <t>Ромащенко Р.В.</t>
  </si>
  <si>
    <t>RRomashchenko@fstrf.ru</t>
  </si>
  <si>
    <t>Кустова А.Н.</t>
  </si>
  <si>
    <t>AKustova@fstrf.ru</t>
  </si>
  <si>
    <t>Выбор организации производится из Перечня сетевых организаций, который формируется ФСТ России на основе Реестра регулируемых организаций.
При отсутствии организации следует обратиться в регулирующий орган соответствующего субъекта РФ для проверки наличия/добавления в Реестр регулируемых организаций.
Для добавления организации в Перечень сетевых организаций и/или корректировки информации необходимо обратиться к специалистам ФСТ России:</t>
  </si>
  <si>
    <t>2014</t>
  </si>
  <si>
    <t>г.Севастополь</t>
  </si>
  <si>
    <t>Республика Крым</t>
  </si>
  <si>
    <t>regionException</t>
  </si>
  <si>
    <t>regionException_flag</t>
  </si>
  <si>
    <t>Проверка доступных обновлений...</t>
  </si>
  <si>
    <t>Информация</t>
  </si>
  <si>
    <t>Нет доступных обновлений для шаблона с кодом FORM3.1.2016!</t>
  </si>
  <si>
    <t>YEAR</t>
  </si>
  <si>
    <t>REGION_NAME</t>
  </si>
  <si>
    <t>ORG_NAME</t>
  </si>
  <si>
    <t>INN</t>
  </si>
  <si>
    <t>KPP</t>
  </si>
  <si>
    <t>DATE_BEGIN</t>
  </si>
  <si>
    <t>DATE_END</t>
  </si>
  <si>
    <t>ГУП "Оренбургкоммунэлектросеть"</t>
  </si>
  <si>
    <t>5611001494</t>
  </si>
  <si>
    <t>561001001</t>
  </si>
  <si>
    <t/>
  </si>
  <si>
    <t>ГУП Оренбургской области "Аэропорт Оренбург"</t>
  </si>
  <si>
    <t>5638057261</t>
  </si>
  <si>
    <t>563801001</t>
  </si>
  <si>
    <t>ЗАО "Завод синтетического спирта"</t>
  </si>
  <si>
    <t>5614014942</t>
  </si>
  <si>
    <t>561350001</t>
  </si>
  <si>
    <t>ЗАО "Механический завод"</t>
  </si>
  <si>
    <t>5614057287</t>
  </si>
  <si>
    <t>561401001</t>
  </si>
  <si>
    <t>ЗАО "Оренбургрезинотехника"</t>
  </si>
  <si>
    <t>5638023054</t>
  </si>
  <si>
    <t>561101001</t>
  </si>
  <si>
    <t>ЗАО "Торгово-Промышленная группа  "Мега Мир"</t>
  </si>
  <si>
    <t>5612029799</t>
  </si>
  <si>
    <t>561201001</t>
  </si>
  <si>
    <t>ЗАО "Электросеть"</t>
  </si>
  <si>
    <t>7714734225</t>
  </si>
  <si>
    <t>421401001</t>
  </si>
  <si>
    <t>Куйбышевская дирекция по энергообеспечению - структурное подразделение Трансэнерго - филиала ОАО "РЖД"</t>
  </si>
  <si>
    <t>7708503727</t>
  </si>
  <si>
    <t>631145010</t>
  </si>
  <si>
    <t>МП КЭП ЗАТО Комаровский</t>
  </si>
  <si>
    <t>5618005106</t>
  </si>
  <si>
    <t>561801001</t>
  </si>
  <si>
    <t>МУП "ЖКХ" г. Гай</t>
  </si>
  <si>
    <t>5604009020</t>
  </si>
  <si>
    <t>560401001</t>
  </si>
  <si>
    <t>ОАО "Бузулуктяжмаш"</t>
  </si>
  <si>
    <t>5603007686</t>
  </si>
  <si>
    <t>560301001</t>
  </si>
  <si>
    <t>ОАО "Гайский ГОК"</t>
  </si>
  <si>
    <t>5604000700</t>
  </si>
  <si>
    <t>ОАО "Гидропресс"</t>
  </si>
  <si>
    <t>5611003815</t>
  </si>
  <si>
    <t>ОАО "Завод бурового оборудования"</t>
  </si>
  <si>
    <t>5612002652</t>
  </si>
  <si>
    <t>ОАО "Кувандыкский завод КПО "Долина"</t>
  </si>
  <si>
    <t>5605000830</t>
  </si>
  <si>
    <t>560501001</t>
  </si>
  <si>
    <t>ОАО "МК ОРМЕТО-ЮУМЗ"</t>
  </si>
  <si>
    <t>5615016741</t>
  </si>
  <si>
    <t>ОАО "Нефтемаслозавод"</t>
  </si>
  <si>
    <t>5609008608</t>
  </si>
  <si>
    <t>561351001</t>
  </si>
  <si>
    <t>ОАО "Оренбургский завод РТО"</t>
  </si>
  <si>
    <t>5609040591</t>
  </si>
  <si>
    <t>ОАО "Оренбургуголь"</t>
  </si>
  <si>
    <t>5650004160</t>
  </si>
  <si>
    <t>565001001</t>
  </si>
  <si>
    <t>ОАО "Орскнефтеоргсинтез"</t>
  </si>
  <si>
    <t>5615002700</t>
  </si>
  <si>
    <t>997150001</t>
  </si>
  <si>
    <t>ОАО "ПО "Стрела"</t>
  </si>
  <si>
    <t>5609061432</t>
  </si>
  <si>
    <t>560901001</t>
  </si>
  <si>
    <t>ОАО "Уральская сталь"</t>
  </si>
  <si>
    <t>5607019523</t>
  </si>
  <si>
    <t>997550001</t>
  </si>
  <si>
    <t>ОАО "Элеватор"</t>
  </si>
  <si>
    <t>5638005048</t>
  </si>
  <si>
    <t>ОАО "Южно-Уральский криолитовый завод"</t>
  </si>
  <si>
    <t>5605000012</t>
  </si>
  <si>
    <t>ООО "ГАЙСКИЙ ЗАВОД ПО ОБРАБОТКЕ ЦВЕТНЫХ МЕТАЛЛОВ"</t>
  </si>
  <si>
    <t>5604031931</t>
  </si>
  <si>
    <t>ООО "Газпром добыча Оренбург"</t>
  </si>
  <si>
    <t>5610058025</t>
  </si>
  <si>
    <t>997250001</t>
  </si>
  <si>
    <t>ООО "Геосервис"</t>
  </si>
  <si>
    <t>0411061360</t>
  </si>
  <si>
    <t>ООО "ЕЭС Оренбуржья"</t>
  </si>
  <si>
    <t>5609090867</t>
  </si>
  <si>
    <t>ООО "Единая энергетическая система Оренбуржья"</t>
  </si>
  <si>
    <t>5609088480</t>
  </si>
  <si>
    <t>ООО "Жилстрой"</t>
  </si>
  <si>
    <t>5626008365</t>
  </si>
  <si>
    <t>ООО "КЭС Оренбуржья"</t>
  </si>
  <si>
    <t>5609088434</t>
  </si>
  <si>
    <t>ООО "Коммунальные электрические сети Оренбуржья"</t>
  </si>
  <si>
    <t>5609085063</t>
  </si>
  <si>
    <t>ООО "Лидер"</t>
  </si>
  <si>
    <t>5617021497</t>
  </si>
  <si>
    <t>561701001</t>
  </si>
  <si>
    <t>ООО "Мега - Сервис"</t>
  </si>
  <si>
    <t>5604031466</t>
  </si>
  <si>
    <t>ООО "Медногорский медно-серный комбинат"</t>
  </si>
  <si>
    <t>5606001611</t>
  </si>
  <si>
    <t>ООО "ОРЕНТРАНСЭНЕРГО"</t>
  </si>
  <si>
    <t>5611067713</t>
  </si>
  <si>
    <t>01-01-2016 00:00:00</t>
  </si>
  <si>
    <t>ООО "Оренбургская Сетевая Компания - 9"</t>
  </si>
  <si>
    <t>5611057948</t>
  </si>
  <si>
    <t>ООО "Оренбургская городская сетевая компания"</t>
  </si>
  <si>
    <t>5609071014</t>
  </si>
  <si>
    <t>ООО "Оренбургэлектросеть"</t>
  </si>
  <si>
    <t>5610158502</t>
  </si>
  <si>
    <t>01-01-2015 00:00:00</t>
  </si>
  <si>
    <t>5610138545</t>
  </si>
  <si>
    <t>31-12-2014 00:00:00</t>
  </si>
  <si>
    <t>ООО "Оренбургэнергонефть"</t>
  </si>
  <si>
    <t>5603011788</t>
  </si>
  <si>
    <t>ООО "ПК "Оренбургский сельский строительный комбинат"</t>
  </si>
  <si>
    <t>5609073406</t>
  </si>
  <si>
    <t>ООО "РРСК"</t>
  </si>
  <si>
    <t>5907024108</t>
  </si>
  <si>
    <t>645043001</t>
  </si>
  <si>
    <t>ООО "СЭМ"</t>
  </si>
  <si>
    <t>5610092058</t>
  </si>
  <si>
    <t>ООО "Садовые электрические сети"</t>
  </si>
  <si>
    <t>5610148906</t>
  </si>
  <si>
    <t>ООО "Сервиснефтегаз"</t>
  </si>
  <si>
    <t>5610050690</t>
  </si>
  <si>
    <t>ООО "Система плюс"</t>
  </si>
  <si>
    <t>5609084800</t>
  </si>
  <si>
    <t>ООО "Соль-Илецкий элеватор"</t>
  </si>
  <si>
    <t>5646012715</t>
  </si>
  <si>
    <t>564601001</t>
  </si>
  <si>
    <t>ООО "Стройэнерго"</t>
  </si>
  <si>
    <t>5612035087</t>
  </si>
  <si>
    <t>ООО "Стройэнергосеть"</t>
  </si>
  <si>
    <t>5609090401</t>
  </si>
  <si>
    <t>ООО "Технология"</t>
  </si>
  <si>
    <t>5612028890</t>
  </si>
  <si>
    <t>ООО "ТрансЭлектроСервис"</t>
  </si>
  <si>
    <t>5610087058</t>
  </si>
  <si>
    <t>ООО "ТрансЭнергоСервис"</t>
  </si>
  <si>
    <t>5610138009</t>
  </si>
  <si>
    <t>ООО "Трансдомэнерго - Оренбург"</t>
  </si>
  <si>
    <t>5611067400</t>
  </si>
  <si>
    <t>ООО "Трансэнергосеть"</t>
  </si>
  <si>
    <t>5612080724</t>
  </si>
  <si>
    <t>ООО "УКХ" г. Новотроицк</t>
  </si>
  <si>
    <t>5607020110</t>
  </si>
  <si>
    <t>560701001</t>
  </si>
  <si>
    <t>ООО "ЭКОПОЛИМЕР"</t>
  </si>
  <si>
    <t>5610094873</t>
  </si>
  <si>
    <t>ООО "Экотек интернешнал систем"</t>
  </si>
  <si>
    <t>8603174153</t>
  </si>
  <si>
    <t>ООО "Электро - Сетевое Предприятие"</t>
  </si>
  <si>
    <t>5614062390</t>
  </si>
  <si>
    <t>ООО "Электро-сетевое Предприятие"</t>
  </si>
  <si>
    <t>5614066549</t>
  </si>
  <si>
    <t>ООО "Электросетевая компания"</t>
  </si>
  <si>
    <t>5610142904</t>
  </si>
  <si>
    <t>5610153416</t>
  </si>
  <si>
    <t>ООО "Электрострой"</t>
  </si>
  <si>
    <t>5609076125</t>
  </si>
  <si>
    <t>ООО "Энергетик"</t>
  </si>
  <si>
    <t>5618011678</t>
  </si>
  <si>
    <t>ООО "Энерго защита"</t>
  </si>
  <si>
    <t>5610156488</t>
  </si>
  <si>
    <t>ООО "Энерго-Сетевая Компания  "Гофман"</t>
  </si>
  <si>
    <t>5610131780</t>
  </si>
  <si>
    <t>ООО "Энергокомплекс"</t>
  </si>
  <si>
    <t>5609048287</t>
  </si>
  <si>
    <t>ООО "Энергоконтракт"</t>
  </si>
  <si>
    <t>5610118080</t>
  </si>
  <si>
    <t>ООО "Энергосеть"</t>
  </si>
  <si>
    <t>5610158460</t>
  </si>
  <si>
    <t>ООО "Энергосеть" 5617021842</t>
  </si>
  <si>
    <t>5617021842</t>
  </si>
  <si>
    <t>Общество с ограниченной ответственностью "Газпром трансгаз Екатеринбург", г.Екатеринбург</t>
  </si>
  <si>
    <t>6608007434</t>
  </si>
  <si>
    <t>Общество с ограниченной ответственностью "ЭКСПЕРТЭНЕРГОАУДИТ"</t>
  </si>
  <si>
    <t>5609076541</t>
  </si>
  <si>
    <t>Южно-Уральская дирекция по энергообеспечению – структурное подразделение Трансэнерго – филиала ОАО «РЖД»</t>
  </si>
  <si>
    <t>745145018</t>
  </si>
  <si>
    <t>Южно-Уральский филиал ООО "Газпром энерго"</t>
  </si>
  <si>
    <t>7736186950</t>
  </si>
  <si>
    <t>561002001</t>
  </si>
  <si>
    <t>филиал "Приволжский" ОАО "Оборонэнерго"</t>
  </si>
  <si>
    <t>7704726225</t>
  </si>
  <si>
    <t>631743001</t>
  </si>
  <si>
    <t>филиал ОАО "МРСК Волги"-"Оренбургэнерго"</t>
  </si>
  <si>
    <t>6450925977</t>
  </si>
  <si>
    <t>561202001</t>
  </si>
  <si>
    <t>462631, г. Гай, ул. Промышленная,1</t>
  </si>
  <si>
    <t>Ставский Геннадий Геннадьевич</t>
  </si>
  <si>
    <t>директор</t>
  </si>
  <si>
    <t>Королёва Светлана Георгиевна</t>
  </si>
  <si>
    <t>Уткин Владимир Александрович</t>
  </si>
  <si>
    <t>главный энергетик</t>
  </si>
  <si>
    <t>(35362) 6-40-17</t>
  </si>
  <si>
    <t>es03@ggok.ru</t>
  </si>
  <si>
    <t>О</t>
  </si>
  <si>
    <t>МУП ЖКХ</t>
  </si>
  <si>
    <t>ООО "ГЗОЦМ"</t>
  </si>
  <si>
    <t>ООО "Мега-Сервис"</t>
  </si>
  <si>
    <t>ОАО "ЭнергосбыТ Плюс"</t>
  </si>
  <si>
    <t>ОАО "МРСК Волги"-филиал "Оренбургэнерго"</t>
  </si>
  <si>
    <t>Доступно обновление до версии 1.0.1</t>
  </si>
  <si>
    <t>Описание изменений: Версия 1.0.1
1. Лист 'Форма 16'  список лет с указанием последнего года установки норматива расширен 2015 годом.
2. Лист 'Субабоненты' корректировка формул на листе.</t>
  </si>
  <si>
    <t>Размер файла обновления: 308736 байт</t>
  </si>
  <si>
    <t>Обновление отменено пользователем</t>
  </si>
  <si>
    <t>Предупреждение</t>
  </si>
  <si>
    <t>Подготовка к обновлению...</t>
  </si>
  <si>
    <t>Сохранение файла резервной копии: C:\Documents and Settings\YAKOVLEV\Рабочий стол\Копия FORM3.1.2016.BKP..xls</t>
  </si>
  <si>
    <t>Резервная копия создана: C:\Documents and Settings\YAKOVLEV\Рабочий стол\Копия FORM3.1.2016.BKP..xls</t>
  </si>
  <si>
    <t>Создание книги для установки обновлений...</t>
  </si>
  <si>
    <t>Файл обновления загружен: C:\Documents and Settings\YAKOVLEV\Рабочий стол\UPDATE.FORM3.1.2016.TO.1.0.1.42.xls</t>
  </si>
  <si>
    <t>2015</t>
  </si>
  <si>
    <t>Обновление завершилось удачно! Шаблон 'Копия FORM3.1.2016.xls' сохранен под именем 'Копия FORM3.1.2016(v1.0.1).xls'</t>
  </si>
  <si>
    <t>Версия шаблона 1.0.1 актуальна, обновление не требуется</t>
  </si>
  <si>
    <t>Доступно обновление до версии 1.0.2</t>
  </si>
  <si>
    <t xml:space="preserve">Описание изменений: Версия 1.0.1
1. Лист 'Форма 16'  список лет с указанием последнего года установки норматива расширен 2015 годом.
2. Лист 'Субабоненты' корректировка формул на листе.
Версия 1.0.2
1. Корректировка проверки при сохранении.
</t>
  </si>
  <si>
    <t>Размер файла обновления: 327680 байт</t>
  </si>
  <si>
    <t>Субабоненты!E26</t>
  </si>
  <si>
    <t>Не указано значение!</t>
  </si>
  <si>
    <t>Ошибка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</si>
</sst>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[Red]\(&quot;$&quot;#,##0\)"/>
    <numFmt numFmtId="173" formatCode="_-* #,##0.00[$€-1]_-;\-* #,##0.00[$€-1]_-;_-* &quot;-&quot;??[$€-1]_-"/>
    <numFmt numFmtId="174" formatCode="#,##0.0000"/>
    <numFmt numFmtId="175" formatCode="0.0000"/>
  </numFmts>
  <fonts count="71">
    <font>
      <sz val="9"/>
      <name val="Tahoma"/>
      <family val="2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name val="Arial Cyr"/>
      <family val="0"/>
    </font>
    <font>
      <sz val="10"/>
      <name val="Helv"/>
      <family val="0"/>
    </font>
    <font>
      <sz val="10"/>
      <name val="MS Sans Serif"/>
      <family val="2"/>
    </font>
    <font>
      <sz val="8"/>
      <name val="Helv"/>
      <family val="0"/>
    </font>
    <font>
      <sz val="12"/>
      <name val="Arial"/>
      <family val="2"/>
    </font>
    <font>
      <b/>
      <sz val="9"/>
      <name val="Tahoma"/>
      <family val="2"/>
    </font>
    <font>
      <sz val="8"/>
      <name val="Tahoma"/>
      <family val="2"/>
    </font>
    <font>
      <sz val="8"/>
      <name val="Arial Cyr"/>
      <family val="0"/>
    </font>
    <font>
      <sz val="9"/>
      <color indexed="9"/>
      <name val="Tahoma"/>
      <family val="2"/>
    </font>
    <font>
      <b/>
      <u val="single"/>
      <sz val="9"/>
      <color indexed="12"/>
      <name val="Tahoma"/>
      <family val="2"/>
    </font>
    <font>
      <sz val="11"/>
      <color indexed="62"/>
      <name val="Calibri"/>
      <family val="2"/>
    </font>
    <font>
      <sz val="8"/>
      <name val="Palatino"/>
      <family val="1"/>
    </font>
    <font>
      <u val="single"/>
      <sz val="10"/>
      <color indexed="36"/>
      <name val="Arial Cyr"/>
      <family val="0"/>
    </font>
    <font>
      <u val="single"/>
      <sz val="10"/>
      <color indexed="12"/>
      <name val="Arial Cyr"/>
      <family val="0"/>
    </font>
    <font>
      <b/>
      <sz val="10"/>
      <name val="Tahoma"/>
      <family val="2"/>
    </font>
    <font>
      <sz val="11"/>
      <color indexed="8"/>
      <name val="Calibri"/>
      <family val="2"/>
    </font>
    <font>
      <b/>
      <sz val="9"/>
      <color indexed="9"/>
      <name val="Tahoma"/>
      <family val="2"/>
    </font>
    <font>
      <sz val="9"/>
      <color indexed="10"/>
      <name val="Tahoma"/>
      <family val="2"/>
    </font>
    <font>
      <sz val="9"/>
      <name val="Courier New"/>
      <family val="3"/>
    </font>
    <font>
      <sz val="16"/>
      <name val="Tahoma"/>
      <family val="2"/>
    </font>
    <font>
      <sz val="9"/>
      <color indexed="60"/>
      <name val="Tahoma"/>
      <family val="2"/>
    </font>
    <font>
      <sz val="16"/>
      <color indexed="9"/>
      <name val="Tahoma"/>
      <family val="2"/>
    </font>
    <font>
      <sz val="10"/>
      <name val="Wingdings 2"/>
      <family val="1"/>
    </font>
    <font>
      <b/>
      <u val="single"/>
      <sz val="9"/>
      <color indexed="62"/>
      <name val="Tahoma"/>
      <family val="2"/>
    </font>
    <font>
      <sz val="9"/>
      <color indexed="9"/>
      <name val="Arial Cyr"/>
      <family val="0"/>
    </font>
    <font>
      <sz val="9"/>
      <name val="Arial Cyr"/>
      <family val="0"/>
    </font>
    <font>
      <b/>
      <u val="single"/>
      <sz val="11"/>
      <color indexed="12"/>
      <name val="Arial"/>
      <family val="2"/>
    </font>
    <font>
      <sz val="9"/>
      <color indexed="12"/>
      <name val="Tahoma"/>
      <family val="2"/>
    </font>
    <font>
      <b/>
      <sz val="9"/>
      <color indexed="12"/>
      <name val="Tahoma"/>
      <family val="2"/>
    </font>
    <font>
      <u val="single"/>
      <sz val="9"/>
      <color indexed="36"/>
      <name val="Tahoma"/>
      <family val="2"/>
    </font>
    <font>
      <b/>
      <u val="single"/>
      <sz val="11"/>
      <color indexed="12"/>
      <name val="Tahoma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0"/>
      <name val="Tahoma"/>
      <family val="2"/>
    </font>
    <font>
      <u val="single"/>
      <sz val="20"/>
      <color indexed="56"/>
      <name val="Tahoma"/>
      <family val="2"/>
    </font>
    <font>
      <sz val="11"/>
      <name val="Tahoma"/>
      <family val="2"/>
    </font>
    <font>
      <sz val="10"/>
      <color indexed="8"/>
      <name val="Tahoma"/>
      <family val="2"/>
    </font>
    <font>
      <sz val="11"/>
      <color indexed="8"/>
      <name val="Marlett"/>
      <family val="0"/>
    </font>
    <font>
      <b/>
      <sz val="10"/>
      <color indexed="8"/>
      <name val="Tahoma"/>
      <family val="2"/>
    </font>
    <font>
      <sz val="9"/>
      <color indexed="11"/>
      <name val="Tahoma"/>
      <family val="2"/>
    </font>
    <font>
      <sz val="9"/>
      <color indexed="8"/>
      <name val="Tahoma"/>
      <family val="2"/>
    </font>
    <font>
      <u val="single"/>
      <sz val="9"/>
      <color indexed="62"/>
      <name val="Tahoma"/>
      <family val="2"/>
    </font>
    <font>
      <u val="single"/>
      <sz val="9"/>
      <color indexed="12"/>
      <name val="Tahoma"/>
      <family val="2"/>
    </font>
    <font>
      <sz val="8"/>
      <name val="Arial"/>
      <family val="2"/>
    </font>
    <font>
      <b/>
      <sz val="14"/>
      <name val="Franklin Gothic Medium"/>
      <family val="2"/>
    </font>
    <font>
      <sz val="10"/>
      <name val="Arial"/>
      <family val="2"/>
    </font>
    <font>
      <sz val="9"/>
      <color indexed="23"/>
      <name val="Tahoma"/>
      <family val="2"/>
    </font>
    <font>
      <sz val="11"/>
      <color indexed="22"/>
      <name val="Wingdings 2"/>
      <family val="1"/>
    </font>
    <font>
      <b/>
      <u val="single"/>
      <sz val="10"/>
      <color indexed="12"/>
      <name val="Tahoma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9"/>
      <name val="Tahoma"/>
      <family val="0"/>
    </font>
    <font>
      <b/>
      <sz val="18"/>
      <color indexed="9"/>
      <name val="Calibri"/>
      <family val="0"/>
    </font>
    <font>
      <sz val="9"/>
      <color indexed="8"/>
      <name val="Calibri"/>
      <family val="0"/>
    </font>
  </fonts>
  <fills count="1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  <fill>
      <patternFill patternType="lightDown">
        <fgColor indexed="22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 style="double">
        <color indexed="55"/>
      </bottom>
    </border>
    <border>
      <left style="thin">
        <color indexed="22"/>
      </left>
      <right style="thin">
        <color indexed="22"/>
      </right>
      <top style="thick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3"/>
      </left>
      <right>
        <color indexed="63"/>
      </right>
      <top>
        <color indexed="63"/>
      </top>
      <bottom/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ck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 style="thick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ck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ck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ck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ck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ck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ck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ck">
        <color indexed="22"/>
      </bottom>
    </border>
  </borders>
  <cellStyleXfs count="73">
    <xf numFmtId="49" fontId="0" fillId="0" borderId="0" applyBorder="0">
      <alignment vertical="top"/>
      <protection/>
    </xf>
    <xf numFmtId="0" fontId="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>
      <alignment/>
      <protection/>
    </xf>
    <xf numFmtId="173" fontId="5" fillId="0" borderId="0">
      <alignment/>
      <protection/>
    </xf>
    <xf numFmtId="0" fontId="5" fillId="0" borderId="0">
      <alignment/>
      <protection/>
    </xf>
    <xf numFmtId="38" fontId="47" fillId="0" borderId="0">
      <alignment vertical="top"/>
      <protection/>
    </xf>
    <xf numFmtId="38" fontId="47" fillId="0" borderId="0">
      <alignment vertical="top"/>
      <protection/>
    </xf>
    <xf numFmtId="38" fontId="47" fillId="0" borderId="0">
      <alignment vertical="top"/>
      <protection/>
    </xf>
    <xf numFmtId="38" fontId="47" fillId="0" borderId="0">
      <alignment vertical="top"/>
      <protection/>
    </xf>
    <xf numFmtId="38" fontId="47" fillId="0" borderId="0">
      <alignment vertical="top"/>
      <protection/>
    </xf>
    <xf numFmtId="38" fontId="47" fillId="0" borderId="0">
      <alignment vertical="top"/>
      <protection/>
    </xf>
    <xf numFmtId="38" fontId="47" fillId="0" borderId="0">
      <alignment vertical="top"/>
      <protection/>
    </xf>
    <xf numFmtId="38" fontId="47" fillId="0" borderId="0">
      <alignment vertical="top"/>
      <protection/>
    </xf>
    <xf numFmtId="38" fontId="47" fillId="0" borderId="0">
      <alignment vertical="top"/>
      <protection/>
    </xf>
    <xf numFmtId="38" fontId="47" fillId="0" borderId="0">
      <alignment vertical="top"/>
      <protection/>
    </xf>
    <xf numFmtId="38" fontId="47" fillId="0" borderId="0">
      <alignment vertical="top"/>
      <protection/>
    </xf>
    <xf numFmtId="38" fontId="47" fillId="0" borderId="0">
      <alignment vertical="top"/>
      <protection/>
    </xf>
    <xf numFmtId="0" fontId="37" fillId="0" borderId="1" applyNumberFormat="0" applyAlignment="0">
      <protection locked="0"/>
    </xf>
    <xf numFmtId="172" fontId="6" fillId="0" borderId="0" applyFont="0" applyFill="0" applyBorder="0" applyAlignment="0" applyProtection="0"/>
    <xf numFmtId="0" fontId="15" fillId="0" borderId="0" applyFill="0" applyBorder="0" applyProtection="0">
      <alignment vertical="center"/>
    </xf>
    <xf numFmtId="0" fontId="16" fillId="0" borderId="0" applyNumberFormat="0" applyFill="0" applyBorder="0" applyAlignment="0" applyProtection="0"/>
    <xf numFmtId="0" fontId="37" fillId="2" borderId="1" applyNumberFormat="0" applyAlignment="0">
      <protection/>
    </xf>
    <xf numFmtId="0" fontId="1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>
      <alignment/>
      <protection/>
    </xf>
    <xf numFmtId="0" fontId="15" fillId="0" borderId="0" applyFill="0" applyBorder="0" applyProtection="0">
      <alignment vertical="center"/>
    </xf>
    <xf numFmtId="0" fontId="15" fillId="0" borderId="0" applyFill="0" applyBorder="0" applyProtection="0">
      <alignment vertical="center"/>
    </xf>
    <xf numFmtId="49" fontId="39" fillId="3" borderId="2" applyNumberFormat="0">
      <alignment horizontal="center" vertical="center"/>
      <protection/>
    </xf>
    <xf numFmtId="0" fontId="14" fillId="4" borderId="1" applyNumberFormat="0" applyAlignment="0" applyProtection="0"/>
    <xf numFmtId="0" fontId="13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48" fillId="0" borderId="0" applyBorder="0">
      <alignment horizontal="center" vertical="center" wrapText="1"/>
      <protection/>
    </xf>
    <xf numFmtId="0" fontId="9" fillId="0" borderId="3" applyBorder="0">
      <alignment horizontal="center" vertical="center" wrapText="1"/>
      <protection/>
    </xf>
    <xf numFmtId="4" fontId="0" fillId="5" borderId="4" applyBorder="0">
      <alignment horizontal="right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19" fillId="0" borderId="0">
      <alignment/>
      <protection/>
    </xf>
    <xf numFmtId="0" fontId="43" fillId="6" borderId="0" applyNumberFormat="0" applyBorder="0" applyAlignment="0">
      <protection/>
    </xf>
    <xf numFmtId="0" fontId="4" fillId="0" borderId="0">
      <alignment/>
      <protection/>
    </xf>
    <xf numFmtId="49" fontId="0" fillId="6" borderId="0" applyBorder="0">
      <alignment vertical="top"/>
      <protection/>
    </xf>
    <xf numFmtId="0" fontId="49" fillId="0" borderId="0">
      <alignment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0" fontId="0" fillId="0" borderId="0">
      <alignment horizontal="left" vertical="center"/>
      <protection/>
    </xf>
    <xf numFmtId="0" fontId="0" fillId="0" borderId="0">
      <alignment horizontal="left"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19" fillId="0" borderId="0">
      <alignment/>
      <protection/>
    </xf>
    <xf numFmtId="0" fontId="4" fillId="0" borderId="0">
      <alignment/>
      <protection/>
    </xf>
    <xf numFmtId="0" fontId="33" fillId="0" borderId="0" applyNumberFormat="0" applyFill="0" applyBorder="0" applyAlignment="0" applyProtection="0"/>
    <xf numFmtId="0" fontId="5" fillId="0" borderId="0">
      <alignment/>
      <protection/>
    </xf>
    <xf numFmtId="4" fontId="0" fillId="7" borderId="0" applyBorder="0">
      <alignment horizontal="right"/>
      <protection/>
    </xf>
    <xf numFmtId="4" fontId="0" fillId="7" borderId="5" applyBorder="0">
      <alignment horizontal="right"/>
      <protection/>
    </xf>
    <xf numFmtId="4" fontId="0" fillId="7" borderId="4" applyFont="0" applyBorder="0">
      <alignment horizontal="right"/>
      <protection/>
    </xf>
  </cellStyleXfs>
  <cellXfs count="291">
    <xf numFmtId="49" fontId="0" fillId="0" borderId="0" xfId="0" applyAlignment="1">
      <alignment vertical="top"/>
    </xf>
    <xf numFmtId="49" fontId="0" fillId="0" borderId="0" xfId="0" applyFont="1" applyAlignment="1" applyProtection="1">
      <alignment vertical="top"/>
      <protection/>
    </xf>
    <xf numFmtId="49" fontId="0" fillId="0" borderId="0" xfId="0" applyAlignment="1" applyProtection="1">
      <alignment vertical="top"/>
      <protection/>
    </xf>
    <xf numFmtId="49" fontId="0" fillId="7" borderId="4" xfId="0" applyFont="1" applyFill="1" applyBorder="1" applyAlignment="1" applyProtection="1">
      <alignment horizontal="center" vertical="top"/>
      <protection/>
    </xf>
    <xf numFmtId="49" fontId="0" fillId="0" borderId="0" xfId="0" applyNumberFormat="1" applyAlignment="1" applyProtection="1">
      <alignment vertical="top"/>
      <protection/>
    </xf>
    <xf numFmtId="49" fontId="0" fillId="0" borderId="0" xfId="0" applyNumberFormat="1" applyFont="1" applyAlignment="1" applyProtection="1">
      <alignment vertical="top"/>
      <protection/>
    </xf>
    <xf numFmtId="49" fontId="0" fillId="0" borderId="0" xfId="0" applyNumberFormat="1" applyFont="1" applyAlignment="1" applyProtection="1">
      <alignment vertical="top" wrapText="1"/>
      <protection/>
    </xf>
    <xf numFmtId="49" fontId="0" fillId="0" borderId="0" xfId="0" applyNumberFormat="1" applyFont="1" applyAlignment="1" applyProtection="1">
      <alignment vertical="center" wrapText="1"/>
      <protection/>
    </xf>
    <xf numFmtId="0" fontId="18" fillId="0" borderId="6" xfId="66" applyFont="1" applyBorder="1" applyAlignment="1">
      <alignment horizontal="center" vertical="center"/>
      <protection/>
    </xf>
    <xf numFmtId="0" fontId="12" fillId="0" borderId="0" xfId="60" applyFont="1" applyAlignment="1" applyProtection="1">
      <alignment horizontal="center" vertical="center" wrapText="1"/>
      <protection/>
    </xf>
    <xf numFmtId="0" fontId="0" fillId="0" borderId="0" xfId="60" applyFont="1" applyAlignment="1" applyProtection="1">
      <alignment vertical="center" wrapText="1"/>
      <protection/>
    </xf>
    <xf numFmtId="0" fontId="0" fillId="0" borderId="0" xfId="60" applyFont="1" applyAlignment="1" applyProtection="1">
      <alignment horizontal="left" vertical="center" wrapText="1"/>
      <protection/>
    </xf>
    <xf numFmtId="0" fontId="0" fillId="0" borderId="0" xfId="60" applyFont="1" applyProtection="1">
      <alignment/>
      <protection/>
    </xf>
    <xf numFmtId="0" fontId="0" fillId="8" borderId="0" xfId="60" applyFont="1" applyFill="1" applyBorder="1" applyProtection="1">
      <alignment/>
      <protection/>
    </xf>
    <xf numFmtId="49" fontId="0" fillId="5" borderId="7" xfId="6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60" applyFont="1">
      <alignment/>
      <protection/>
    </xf>
    <xf numFmtId="0" fontId="22" fillId="0" borderId="0" xfId="60" applyFont="1">
      <alignment/>
      <protection/>
    </xf>
    <xf numFmtId="0" fontId="0" fillId="0" borderId="0" xfId="63">
      <alignment horizontal="left" vertical="center"/>
      <protection/>
    </xf>
    <xf numFmtId="49" fontId="0" fillId="0" borderId="0" xfId="59" applyFont="1" applyProtection="1">
      <alignment vertical="top"/>
      <protection/>
    </xf>
    <xf numFmtId="49" fontId="0" fillId="0" borderId="0" xfId="59" applyProtection="1">
      <alignment vertical="top"/>
      <protection/>
    </xf>
    <xf numFmtId="0" fontId="12" fillId="0" borderId="0" xfId="62" applyNumberFormat="1" applyFont="1" applyFill="1" applyAlignment="1" applyProtection="1">
      <alignment vertical="center" wrapText="1"/>
      <protection/>
    </xf>
    <xf numFmtId="0" fontId="12" fillId="0" borderId="0" xfId="62" applyFont="1" applyFill="1" applyAlignment="1" applyProtection="1">
      <alignment horizontal="left" vertical="center" wrapText="1"/>
      <protection/>
    </xf>
    <xf numFmtId="0" fontId="12" fillId="0" borderId="0" xfId="62" applyFont="1" applyAlignment="1" applyProtection="1">
      <alignment vertical="center" wrapText="1"/>
      <protection/>
    </xf>
    <xf numFmtId="0" fontId="12" fillId="0" borderId="0" xfId="62" applyFont="1" applyAlignment="1" applyProtection="1">
      <alignment horizontal="center" vertical="center" wrapText="1"/>
      <protection/>
    </xf>
    <xf numFmtId="0" fontId="12" fillId="0" borderId="0" xfId="62" applyFont="1" applyFill="1" applyAlignment="1" applyProtection="1">
      <alignment vertical="center" wrapText="1"/>
      <protection/>
    </xf>
    <xf numFmtId="0" fontId="21" fillId="0" borderId="0" xfId="62" applyFont="1" applyAlignment="1" applyProtection="1">
      <alignment vertical="center" wrapText="1"/>
      <protection/>
    </xf>
    <xf numFmtId="0" fontId="0" fillId="8" borderId="0" xfId="62" applyFont="1" applyFill="1" applyBorder="1" applyAlignment="1" applyProtection="1">
      <alignment vertical="center" wrapText="1"/>
      <protection/>
    </xf>
    <xf numFmtId="0" fontId="0" fillId="0" borderId="0" xfId="62" applyFont="1" applyBorder="1" applyAlignment="1" applyProtection="1">
      <alignment vertical="center" wrapText="1"/>
      <protection/>
    </xf>
    <xf numFmtId="0" fontId="0" fillId="0" borderId="0" xfId="62" applyFont="1" applyAlignment="1" applyProtection="1">
      <alignment horizontal="right" vertical="center"/>
      <protection/>
    </xf>
    <xf numFmtId="0" fontId="0" fillId="0" borderId="0" xfId="62" applyFont="1" applyAlignment="1" applyProtection="1">
      <alignment horizontal="center" vertical="center" wrapText="1"/>
      <protection/>
    </xf>
    <xf numFmtId="0" fontId="0" fillId="0" borderId="0" xfId="62" applyFont="1" applyAlignment="1" applyProtection="1">
      <alignment vertical="center" wrapText="1"/>
      <protection/>
    </xf>
    <xf numFmtId="0" fontId="23" fillId="8" borderId="0" xfId="62" applyFont="1" applyFill="1" applyBorder="1" applyAlignment="1" applyProtection="1">
      <alignment vertical="center" wrapText="1"/>
      <protection/>
    </xf>
    <xf numFmtId="0" fontId="9" fillId="8" borderId="0" xfId="62" applyFont="1" applyFill="1" applyBorder="1" applyAlignment="1" applyProtection="1">
      <alignment vertical="center" wrapText="1"/>
      <protection/>
    </xf>
    <xf numFmtId="0" fontId="0" fillId="8" borderId="0" xfId="62" applyFont="1" applyFill="1" applyBorder="1" applyAlignment="1" applyProtection="1">
      <alignment horizontal="right" vertical="center" wrapText="1" indent="1"/>
      <protection/>
    </xf>
    <xf numFmtId="0" fontId="24" fillId="8" borderId="0" xfId="62" applyFont="1" applyFill="1" applyBorder="1" applyAlignment="1" applyProtection="1">
      <alignment horizontal="center" vertical="center" wrapText="1"/>
      <protection/>
    </xf>
    <xf numFmtId="0" fontId="0" fillId="7" borderId="8" xfId="62" applyFont="1" applyFill="1" applyBorder="1" applyAlignment="1" applyProtection="1">
      <alignment horizontal="center" vertical="center"/>
      <protection/>
    </xf>
    <xf numFmtId="14" fontId="12" fillId="8" borderId="0" xfId="62" applyNumberFormat="1" applyFont="1" applyFill="1" applyBorder="1" applyAlignment="1" applyProtection="1">
      <alignment horizontal="center" vertical="center" wrapText="1"/>
      <protection/>
    </xf>
    <xf numFmtId="0" fontId="12" fillId="8" borderId="0" xfId="62" applyNumberFormat="1" applyFont="1" applyFill="1" applyBorder="1" applyAlignment="1" applyProtection="1">
      <alignment horizontal="center" vertical="center" wrapText="1"/>
      <protection/>
    </xf>
    <xf numFmtId="0" fontId="0" fillId="8" borderId="0" xfId="62" applyNumberFormat="1" applyFont="1" applyFill="1" applyBorder="1" applyAlignment="1" applyProtection="1">
      <alignment horizontal="center" vertical="center" wrapText="1"/>
      <protection/>
    </xf>
    <xf numFmtId="0" fontId="0" fillId="8" borderId="0" xfId="62" applyFont="1" applyFill="1" applyBorder="1" applyAlignment="1" applyProtection="1">
      <alignment horizontal="center" vertical="center" wrapText="1"/>
      <protection/>
    </xf>
    <xf numFmtId="14" fontId="0" fillId="8" borderId="0" xfId="62" applyNumberFormat="1" applyFont="1" applyFill="1" applyBorder="1" applyAlignment="1" applyProtection="1">
      <alignment horizontal="center" vertical="center" wrapText="1"/>
      <protection/>
    </xf>
    <xf numFmtId="0" fontId="21" fillId="0" borderId="0" xfId="62" applyFont="1" applyAlignment="1" applyProtection="1">
      <alignment horizontal="center" vertical="center" wrapText="1"/>
      <protection/>
    </xf>
    <xf numFmtId="0" fontId="25" fillId="8" borderId="0" xfId="62" applyNumberFormat="1" applyFont="1" applyFill="1" applyBorder="1" applyAlignment="1" applyProtection="1">
      <alignment horizontal="center" vertical="center" wrapText="1"/>
      <protection/>
    </xf>
    <xf numFmtId="0" fontId="0" fillId="8" borderId="0" xfId="62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62" applyFont="1" applyFill="1" applyAlignment="1" applyProtection="1">
      <alignment vertical="center"/>
      <protection/>
    </xf>
    <xf numFmtId="49" fontId="0" fillId="8" borderId="0" xfId="62" applyNumberFormat="1" applyFont="1" applyFill="1" applyBorder="1" applyAlignment="1" applyProtection="1">
      <alignment horizontal="right" vertical="center" wrapText="1" indent="1"/>
      <protection/>
    </xf>
    <xf numFmtId="0" fontId="12" fillId="0" borderId="0" xfId="62" applyFont="1" applyFill="1" applyBorder="1" applyAlignment="1" applyProtection="1">
      <alignment vertical="center" wrapText="1"/>
      <protection/>
    </xf>
    <xf numFmtId="49" fontId="12" fillId="0" borderId="0" xfId="62" applyNumberFormat="1" applyFont="1" applyFill="1" applyBorder="1" applyAlignment="1" applyProtection="1">
      <alignment horizontal="left" vertical="center" wrapText="1"/>
      <protection/>
    </xf>
    <xf numFmtId="49" fontId="23" fillId="8" borderId="0" xfId="62" applyNumberFormat="1" applyFont="1" applyFill="1" applyBorder="1" applyAlignment="1" applyProtection="1">
      <alignment horizontal="center" vertical="center" wrapText="1"/>
      <protection/>
    </xf>
    <xf numFmtId="0" fontId="0" fillId="8" borderId="9" xfId="62" applyFont="1" applyFill="1" applyBorder="1" applyAlignment="1" applyProtection="1">
      <alignment horizontal="right" vertical="center" wrapText="1" indent="1"/>
      <protection/>
    </xf>
    <xf numFmtId="0" fontId="0" fillId="7" borderId="8" xfId="62" applyNumberFormat="1" applyFont="1" applyFill="1" applyBorder="1" applyAlignment="1" applyProtection="1">
      <alignment horizontal="center" vertical="center"/>
      <protection/>
    </xf>
    <xf numFmtId="0" fontId="26" fillId="0" borderId="0" xfId="62" applyFont="1" applyAlignment="1" applyProtection="1">
      <alignment vertical="center" wrapText="1"/>
      <protection/>
    </xf>
    <xf numFmtId="0" fontId="0" fillId="9" borderId="10" xfId="60" applyFont="1" applyFill="1" applyBorder="1" applyAlignment="1">
      <alignment horizontal="center" vertical="center"/>
      <protection/>
    </xf>
    <xf numFmtId="49" fontId="9" fillId="7" borderId="4" xfId="0" applyNumberFormat="1" applyFont="1" applyFill="1" applyBorder="1" applyAlignment="1" applyProtection="1">
      <alignment horizontal="center" vertical="center" wrapText="1"/>
      <protection/>
    </xf>
    <xf numFmtId="0" fontId="0" fillId="8" borderId="0" xfId="62" applyFont="1" applyFill="1" applyBorder="1" applyAlignment="1" applyProtection="1">
      <alignment horizontal="center" wrapText="1"/>
      <protection/>
    </xf>
    <xf numFmtId="49" fontId="0" fillId="7" borderId="8" xfId="62" applyNumberFormat="1" applyFont="1" applyFill="1" applyBorder="1" applyAlignment="1" applyProtection="1">
      <alignment horizontal="center" vertical="center" wrapText="1"/>
      <protection/>
    </xf>
    <xf numFmtId="0" fontId="0" fillId="0" borderId="0" xfId="65" applyNumberFormat="1" applyFont="1" applyProtection="1">
      <alignment/>
      <protection/>
    </xf>
    <xf numFmtId="49" fontId="0" fillId="10" borderId="0" xfId="0" applyFill="1" applyAlignment="1" applyProtection="1">
      <alignment vertical="top"/>
      <protection/>
    </xf>
    <xf numFmtId="0" fontId="28" fillId="0" borderId="0" xfId="57" applyFont="1" applyProtection="1">
      <alignment/>
      <protection/>
    </xf>
    <xf numFmtId="0" fontId="29" fillId="0" borderId="0" xfId="57" applyFont="1" applyProtection="1">
      <alignment/>
      <protection/>
    </xf>
    <xf numFmtId="49" fontId="28" fillId="0" borderId="0" xfId="57" applyNumberFormat="1" applyFont="1" applyProtection="1">
      <alignment/>
      <protection/>
    </xf>
    <xf numFmtId="49" fontId="28" fillId="0" borderId="0" xfId="57" applyNumberFormat="1" applyFont="1" applyFill="1" applyAlignment="1" applyProtection="1">
      <alignment horizontal="left"/>
      <protection/>
    </xf>
    <xf numFmtId="49" fontId="28" fillId="0" borderId="0" xfId="57" applyNumberFormat="1" applyFont="1" applyFill="1" applyProtection="1">
      <alignment/>
      <protection/>
    </xf>
    <xf numFmtId="49" fontId="12" fillId="0" borderId="0" xfId="57" applyNumberFormat="1" applyFont="1" applyFill="1" applyProtection="1">
      <alignment/>
      <protection/>
    </xf>
    <xf numFmtId="2" fontId="12" fillId="0" borderId="0" xfId="57" applyNumberFormat="1" applyFont="1" applyFill="1" applyProtection="1">
      <alignment/>
      <protection/>
    </xf>
    <xf numFmtId="0" fontId="12" fillId="0" borderId="0" xfId="57" applyFont="1" applyFill="1" applyProtection="1">
      <alignment/>
      <protection/>
    </xf>
    <xf numFmtId="0" fontId="28" fillId="0" borderId="0" xfId="57" applyFont="1" applyFill="1" applyAlignment="1" applyProtection="1">
      <alignment horizontal="right"/>
      <protection/>
    </xf>
    <xf numFmtId="0" fontId="12" fillId="0" borderId="0" xfId="57" applyFont="1" applyFill="1" applyAlignment="1" applyProtection="1">
      <alignment horizontal="right"/>
      <protection/>
    </xf>
    <xf numFmtId="0" fontId="28" fillId="0" borderId="0" xfId="57" applyFont="1" applyFill="1" applyProtection="1">
      <alignment/>
      <protection/>
    </xf>
    <xf numFmtId="1" fontId="12" fillId="0" borderId="0" xfId="57" applyNumberFormat="1" applyFont="1" applyFill="1" applyAlignment="1" applyProtection="1">
      <alignment horizontal="left"/>
      <protection/>
    </xf>
    <xf numFmtId="1" fontId="12" fillId="0" borderId="0" xfId="57" applyNumberFormat="1" applyFont="1" applyFill="1" applyProtection="1">
      <alignment/>
      <protection/>
    </xf>
    <xf numFmtId="1" fontId="12" fillId="0" borderId="0" xfId="57" applyNumberFormat="1" applyFont="1" applyFill="1" applyAlignment="1" applyProtection="1">
      <alignment horizontal="center" vertical="center" wrapText="1"/>
      <protection/>
    </xf>
    <xf numFmtId="1" fontId="12" fillId="0" borderId="0" xfId="57" applyNumberFormat="1" applyFont="1" applyFill="1" applyAlignment="1" applyProtection="1">
      <alignment horizontal="right"/>
      <protection/>
    </xf>
    <xf numFmtId="0" fontId="12" fillId="0" borderId="0" xfId="57" applyNumberFormat="1" applyFont="1" applyFill="1" applyAlignment="1" applyProtection="1">
      <alignment horizontal="right"/>
      <protection/>
    </xf>
    <xf numFmtId="0" fontId="12" fillId="0" borderId="0" xfId="57" applyFont="1" applyFill="1" applyAlignment="1" applyProtection="1">
      <alignment horizontal="right" vertical="center" wrapText="1"/>
      <protection/>
    </xf>
    <xf numFmtId="0" fontId="12" fillId="0" borderId="0" xfId="57" applyNumberFormat="1" applyFont="1" applyAlignment="1" applyProtection="1">
      <alignment horizontal="left"/>
      <protection/>
    </xf>
    <xf numFmtId="0" fontId="12" fillId="0" borderId="0" xfId="57" applyFont="1" applyProtection="1">
      <alignment/>
      <protection/>
    </xf>
    <xf numFmtId="0" fontId="31" fillId="0" borderId="0" xfId="57" applyFont="1" applyProtection="1">
      <alignment/>
      <protection/>
    </xf>
    <xf numFmtId="0" fontId="0" fillId="0" borderId="0" xfId="57" applyFont="1" applyAlignment="1" applyProtection="1">
      <alignment horizontal="center" vertical="center" wrapText="1"/>
      <protection/>
    </xf>
    <xf numFmtId="0" fontId="0" fillId="0" borderId="0" xfId="57" applyFont="1" applyProtection="1">
      <alignment/>
      <protection/>
    </xf>
    <xf numFmtId="0" fontId="12" fillId="0" borderId="0" xfId="57" applyFont="1" applyAlignment="1" applyProtection="1">
      <alignment horizontal="left"/>
      <protection/>
    </xf>
    <xf numFmtId="0" fontId="20" fillId="0" borderId="0" xfId="57" applyFont="1" applyAlignment="1" applyProtection="1">
      <alignment horizontal="left"/>
      <protection/>
    </xf>
    <xf numFmtId="0" fontId="20" fillId="0" borderId="0" xfId="57" applyFont="1" applyProtection="1">
      <alignment/>
      <protection/>
    </xf>
    <xf numFmtId="0" fontId="32" fillId="0" borderId="0" xfId="57" applyFont="1" applyProtection="1">
      <alignment/>
      <protection/>
    </xf>
    <xf numFmtId="0" fontId="9" fillId="0" borderId="0" xfId="57" applyFont="1" applyAlignment="1" applyProtection="1">
      <alignment horizontal="center" vertical="center" wrapText="1"/>
      <protection/>
    </xf>
    <xf numFmtId="0" fontId="9" fillId="0" borderId="0" xfId="57" applyFont="1" applyProtection="1">
      <alignment/>
      <protection/>
    </xf>
    <xf numFmtId="0" fontId="9" fillId="0" borderId="0" xfId="57" applyFont="1" applyAlignment="1" applyProtection="1">
      <alignment horizontal="center"/>
      <protection/>
    </xf>
    <xf numFmtId="0" fontId="31" fillId="0" borderId="0" xfId="57" applyFont="1" applyAlignment="1" applyProtection="1">
      <alignment horizontal="centerContinuous" wrapText="1"/>
      <protection/>
    </xf>
    <xf numFmtId="0" fontId="0" fillId="0" borderId="0" xfId="57" applyFont="1" applyAlignment="1" applyProtection="1">
      <alignment horizontal="centerContinuous" wrapText="1"/>
      <protection/>
    </xf>
    <xf numFmtId="0" fontId="12" fillId="0" borderId="0" xfId="57" applyFont="1" applyFill="1" applyBorder="1" applyAlignment="1" applyProtection="1">
      <alignment horizontal="left"/>
      <protection/>
    </xf>
    <xf numFmtId="0" fontId="12" fillId="0" borderId="0" xfId="57" applyFont="1" applyFill="1" applyBorder="1" applyProtection="1">
      <alignment/>
      <protection/>
    </xf>
    <xf numFmtId="0" fontId="31" fillId="0" borderId="0" xfId="57" applyFont="1" applyFill="1" applyBorder="1" applyProtection="1">
      <alignment/>
      <protection/>
    </xf>
    <xf numFmtId="0" fontId="9" fillId="0" borderId="0" xfId="57" applyFont="1" applyFill="1" applyBorder="1" applyAlignment="1" applyProtection="1">
      <alignment horizontal="center"/>
      <protection/>
    </xf>
    <xf numFmtId="0" fontId="0" fillId="0" borderId="0" xfId="57" applyFont="1" applyFill="1" applyBorder="1" applyProtection="1">
      <alignment/>
      <protection/>
    </xf>
    <xf numFmtId="0" fontId="0" fillId="0" borderId="0" xfId="57" applyFont="1" applyBorder="1" applyAlignment="1" applyProtection="1">
      <alignment vertical="center" wrapText="1"/>
      <protection/>
    </xf>
    <xf numFmtId="0" fontId="0" fillId="0" borderId="0" xfId="57" applyFont="1" applyAlignment="1" applyProtection="1">
      <alignment horizontal="left" vertical="center" wrapText="1"/>
      <protection/>
    </xf>
    <xf numFmtId="0" fontId="0" fillId="0" borderId="0" xfId="57" applyFont="1" applyBorder="1" applyAlignment="1" applyProtection="1">
      <alignment vertical="top" wrapText="1"/>
      <protection/>
    </xf>
    <xf numFmtId="0" fontId="0" fillId="0" borderId="0" xfId="57" applyFont="1" applyFill="1" applyBorder="1" applyAlignment="1" applyProtection="1">
      <alignment horizontal="center" vertical="top" wrapText="1"/>
      <protection/>
    </xf>
    <xf numFmtId="0" fontId="0" fillId="0" borderId="0" xfId="57" applyFont="1" applyBorder="1" applyProtection="1">
      <alignment/>
      <protection/>
    </xf>
    <xf numFmtId="0" fontId="28" fillId="0" borderId="0" xfId="57" applyFont="1" applyAlignment="1" applyProtection="1">
      <alignment horizontal="left"/>
      <protection/>
    </xf>
    <xf numFmtId="0" fontId="9" fillId="0" borderId="0" xfId="57" applyFont="1" applyAlignment="1" applyProtection="1">
      <alignment horizontal="left" vertical="center" wrapText="1"/>
      <protection/>
    </xf>
    <xf numFmtId="0" fontId="9" fillId="0" borderId="0" xfId="57" applyFont="1" applyFill="1" applyBorder="1" applyAlignment="1" applyProtection="1">
      <alignment horizontal="center" vertical="top" wrapText="1"/>
      <protection/>
    </xf>
    <xf numFmtId="49" fontId="12" fillId="0" borderId="0" xfId="57" applyNumberFormat="1" applyFont="1" applyAlignment="1" applyProtection="1">
      <alignment horizontal="left"/>
      <protection/>
    </xf>
    <xf numFmtId="49" fontId="12" fillId="0" borderId="0" xfId="57" applyNumberFormat="1" applyFont="1" applyProtection="1">
      <alignment/>
      <protection/>
    </xf>
    <xf numFmtId="0" fontId="12" fillId="0" borderId="0" xfId="57" applyFont="1" applyAlignment="1" applyProtection="1">
      <alignment horizontal="right"/>
      <protection/>
    </xf>
    <xf numFmtId="1" fontId="12" fillId="0" borderId="0" xfId="57" applyNumberFormat="1" applyFont="1" applyAlignment="1" applyProtection="1">
      <alignment horizontal="left"/>
      <protection/>
    </xf>
    <xf numFmtId="1" fontId="12" fillId="0" borderId="0" xfId="57" applyNumberFormat="1" applyFont="1" applyProtection="1">
      <alignment/>
      <protection/>
    </xf>
    <xf numFmtId="1" fontId="12" fillId="0" borderId="0" xfId="57" applyNumberFormat="1" applyFont="1" applyAlignment="1" applyProtection="1">
      <alignment horizontal="right"/>
      <protection/>
    </xf>
    <xf numFmtId="0" fontId="12" fillId="0" borderId="0" xfId="57" applyNumberFormat="1" applyFont="1" applyAlignment="1" applyProtection="1">
      <alignment horizontal="right"/>
      <protection/>
    </xf>
    <xf numFmtId="49" fontId="28" fillId="0" borderId="0" xfId="57" applyNumberFormat="1" applyFont="1" applyAlignment="1" applyProtection="1">
      <alignment horizontal="left"/>
      <protection/>
    </xf>
    <xf numFmtId="0" fontId="28" fillId="0" borderId="0" xfId="57" applyFont="1" applyAlignment="1" applyProtection="1">
      <alignment horizontal="right"/>
      <protection/>
    </xf>
    <xf numFmtId="0" fontId="0" fillId="0" borderId="0" xfId="65" applyNumberFormat="1" applyFont="1" applyFill="1" applyBorder="1" applyProtection="1">
      <alignment/>
      <protection/>
    </xf>
    <xf numFmtId="2" fontId="0" fillId="0" borderId="0" xfId="57" applyNumberFormat="1" applyFont="1" applyFill="1" applyBorder="1" applyAlignment="1" applyProtection="1">
      <alignment horizontal="center"/>
      <protection/>
    </xf>
    <xf numFmtId="0" fontId="0" fillId="0" borderId="0" xfId="65" applyNumberFormat="1" applyFont="1" applyFill="1" applyProtection="1">
      <alignment/>
      <protection/>
    </xf>
    <xf numFmtId="0" fontId="18" fillId="0" borderId="0" xfId="57" applyFont="1" applyFill="1" applyBorder="1" applyAlignment="1" applyProtection="1">
      <alignment horizontal="center" vertical="center" wrapText="1"/>
      <protection/>
    </xf>
    <xf numFmtId="0" fontId="9" fillId="2" borderId="8" xfId="57" applyFont="1" applyFill="1" applyBorder="1" applyAlignment="1" applyProtection="1">
      <alignment horizontal="center" vertical="center" wrapText="1"/>
      <protection/>
    </xf>
    <xf numFmtId="0" fontId="9" fillId="2" borderId="8" xfId="57" applyFont="1" applyFill="1" applyBorder="1" applyAlignment="1" applyProtection="1">
      <alignment horizontal="center"/>
      <protection/>
    </xf>
    <xf numFmtId="0" fontId="9" fillId="2" borderId="8" xfId="64" applyFont="1" applyFill="1" applyBorder="1" applyAlignment="1" applyProtection="1">
      <alignment horizontal="center" vertical="center" wrapText="1"/>
      <protection/>
    </xf>
    <xf numFmtId="0" fontId="0" fillId="0" borderId="8" xfId="57" applyFont="1" applyBorder="1" applyAlignment="1" applyProtection="1">
      <alignment horizontal="center" vertical="center" wrapText="1"/>
      <protection/>
    </xf>
    <xf numFmtId="0" fontId="0" fillId="0" borderId="8" xfId="57" applyFont="1" applyFill="1" applyBorder="1" applyAlignment="1" applyProtection="1">
      <alignment vertical="center" wrapText="1"/>
      <protection/>
    </xf>
    <xf numFmtId="0" fontId="0" fillId="0" borderId="8" xfId="57" applyFont="1" applyFill="1" applyBorder="1" applyAlignment="1" applyProtection="1">
      <alignment horizontal="left" vertical="center" wrapText="1" indent="1"/>
      <protection/>
    </xf>
    <xf numFmtId="0" fontId="0" fillId="0" borderId="8" xfId="57" applyFont="1" applyBorder="1" applyAlignment="1" applyProtection="1">
      <alignment vertical="center" wrapText="1"/>
      <protection/>
    </xf>
    <xf numFmtId="0" fontId="0" fillId="0" borderId="8" xfId="57" applyFont="1" applyBorder="1" applyAlignment="1" applyProtection="1">
      <alignment horizontal="center" vertical="center"/>
      <protection/>
    </xf>
    <xf numFmtId="0" fontId="0" fillId="0" borderId="8" xfId="57" applyFont="1" applyBorder="1" applyAlignment="1" applyProtection="1">
      <alignment horizontal="left" vertical="center" wrapText="1" indent="1"/>
      <protection/>
    </xf>
    <xf numFmtId="0" fontId="9" fillId="2" borderId="8" xfId="57" applyFont="1" applyFill="1" applyBorder="1" applyAlignment="1" applyProtection="1">
      <alignment horizontal="center" vertical="center"/>
      <protection/>
    </xf>
    <xf numFmtId="49" fontId="9" fillId="10" borderId="0" xfId="0" applyNumberFormat="1" applyFont="1" applyFill="1" applyAlignment="1" applyProtection="1">
      <alignment horizontal="center" vertical="top"/>
      <protection/>
    </xf>
    <xf numFmtId="0" fontId="21" fillId="0" borderId="0" xfId="65" applyNumberFormat="1" applyFont="1" applyBorder="1" applyAlignment="1" applyProtection="1">
      <alignment vertical="center"/>
      <protection/>
    </xf>
    <xf numFmtId="0" fontId="0" fillId="0" borderId="0" xfId="65" applyNumberFormat="1" applyFont="1" applyBorder="1" applyAlignment="1" applyProtection="1">
      <alignment vertical="center"/>
      <protection/>
    </xf>
    <xf numFmtId="0" fontId="9" fillId="0" borderId="8" xfId="57" applyFont="1" applyFill="1" applyBorder="1" applyAlignment="1" applyProtection="1">
      <alignment horizontal="left" vertical="center" wrapText="1"/>
      <protection/>
    </xf>
    <xf numFmtId="0" fontId="9" fillId="0" borderId="8" xfId="57" applyFont="1" applyBorder="1" applyAlignment="1" applyProtection="1">
      <alignment horizontal="center" vertical="center"/>
      <protection/>
    </xf>
    <xf numFmtId="0" fontId="0" fillId="0" borderId="11" xfId="57" applyFont="1" applyFill="1" applyBorder="1" applyAlignment="1" applyProtection="1">
      <alignment horizontal="left" vertical="center" wrapText="1"/>
      <protection/>
    </xf>
    <xf numFmtId="0" fontId="0" fillId="0" borderId="11" xfId="57" applyFont="1" applyBorder="1" applyAlignment="1" applyProtection="1">
      <alignment horizontal="center" vertical="center"/>
      <protection/>
    </xf>
    <xf numFmtId="4" fontId="0" fillId="5" borderId="12" xfId="57" applyNumberFormat="1" applyFont="1" applyFill="1" applyBorder="1" applyAlignment="1" applyProtection="1">
      <alignment horizontal="right" vertical="center"/>
      <protection locked="0"/>
    </xf>
    <xf numFmtId="0" fontId="0" fillId="7" borderId="8" xfId="67" applyNumberFormat="1" applyFont="1" applyFill="1" applyBorder="1" applyAlignment="1" applyProtection="1">
      <alignment horizontal="center" vertical="center" wrapText="1"/>
      <protection/>
    </xf>
    <xf numFmtId="174" fontId="0" fillId="5" borderId="8" xfId="57" applyNumberFormat="1" applyFont="1" applyFill="1" applyBorder="1" applyAlignment="1" applyProtection="1">
      <alignment horizontal="right" vertical="center" wrapText="1"/>
      <protection locked="0"/>
    </xf>
    <xf numFmtId="174" fontId="0" fillId="7" borderId="8" xfId="57" applyNumberFormat="1" applyFont="1" applyFill="1" applyBorder="1" applyAlignment="1" applyProtection="1">
      <alignment horizontal="right" vertical="center" wrapText="1"/>
      <protection/>
    </xf>
    <xf numFmtId="174" fontId="0" fillId="7" borderId="8" xfId="57" applyNumberFormat="1" applyFont="1" applyFill="1" applyBorder="1" applyAlignment="1" applyProtection="1">
      <alignment horizontal="right" vertical="center"/>
      <protection/>
    </xf>
    <xf numFmtId="174" fontId="0" fillId="5" borderId="8" xfId="57" applyNumberFormat="1" applyFont="1" applyFill="1" applyBorder="1" applyAlignment="1" applyProtection="1">
      <alignment horizontal="right" vertical="center"/>
      <protection locked="0"/>
    </xf>
    <xf numFmtId="174" fontId="9" fillId="2" borderId="8" xfId="64" applyNumberFormat="1" applyFont="1" applyFill="1" applyBorder="1" applyAlignment="1" applyProtection="1">
      <alignment horizontal="center" vertical="center" wrapText="1"/>
      <protection/>
    </xf>
    <xf numFmtId="174" fontId="9" fillId="7" borderId="8" xfId="57" applyNumberFormat="1" applyFont="1" applyFill="1" applyBorder="1" applyAlignment="1" applyProtection="1">
      <alignment horizontal="right" vertical="center"/>
      <protection/>
    </xf>
    <xf numFmtId="0" fontId="34" fillId="0" borderId="0" xfId="54" applyNumberFormat="1" applyFont="1" applyFill="1" applyAlignment="1" applyProtection="1">
      <alignment wrapText="1"/>
      <protection/>
    </xf>
    <xf numFmtId="49" fontId="35" fillId="0" borderId="0" xfId="54" applyFont="1" applyFill="1" applyAlignment="1" applyProtection="1">
      <alignment wrapText="1"/>
      <protection/>
    </xf>
    <xf numFmtId="49" fontId="35" fillId="0" borderId="0" xfId="54" applyFont="1" applyFill="1" applyAlignment="1" applyProtection="1">
      <alignment vertical="center" wrapText="1"/>
      <protection/>
    </xf>
    <xf numFmtId="49" fontId="36" fillId="0" borderId="0" xfId="54" applyFont="1" applyFill="1" applyAlignment="1" applyProtection="1">
      <alignment wrapText="1"/>
      <protection/>
    </xf>
    <xf numFmtId="0" fontId="18" fillId="0" borderId="0" xfId="54" applyNumberFormat="1" applyFont="1" applyFill="1" applyAlignment="1" applyProtection="1">
      <alignment horizontal="left" vertical="center" wrapText="1"/>
      <protection/>
    </xf>
    <xf numFmtId="0" fontId="37" fillId="0" borderId="0" xfId="54" applyNumberFormat="1" applyFont="1" applyFill="1" applyAlignment="1" applyProtection="1">
      <alignment vertical="top"/>
      <protection/>
    </xf>
    <xf numFmtId="49" fontId="38" fillId="0" borderId="0" xfId="54" applyFont="1" applyFill="1" applyBorder="1" applyAlignment="1" applyProtection="1">
      <alignment wrapText="1"/>
      <protection/>
    </xf>
    <xf numFmtId="0" fontId="37" fillId="0" borderId="0" xfId="54" applyNumberFormat="1" applyFont="1" applyFill="1" applyAlignment="1" applyProtection="1">
      <alignment horizontal="left" vertical="top" wrapText="1"/>
      <protection/>
    </xf>
    <xf numFmtId="49" fontId="0" fillId="0" borderId="0" xfId="54" applyFont="1" applyFill="1" applyAlignment="1" applyProtection="1">
      <alignment vertical="top" wrapText="1"/>
      <protection/>
    </xf>
    <xf numFmtId="49" fontId="35" fillId="0" borderId="0" xfId="54" applyFont="1" applyFill="1" applyBorder="1" applyAlignment="1" applyProtection="1">
      <alignment wrapText="1"/>
      <protection/>
    </xf>
    <xf numFmtId="49" fontId="40" fillId="0" borderId="13" xfId="54" applyFont="1" applyFill="1" applyBorder="1" applyAlignment="1" applyProtection="1">
      <alignment wrapText="1"/>
      <protection/>
    </xf>
    <xf numFmtId="49" fontId="40" fillId="0" borderId="14" xfId="54" applyFont="1" applyFill="1" applyBorder="1" applyAlignment="1" applyProtection="1">
      <alignment wrapText="1"/>
      <protection/>
    </xf>
    <xf numFmtId="49" fontId="40" fillId="0" borderId="0" xfId="54" applyFont="1" applyFill="1" applyBorder="1" applyAlignment="1" applyProtection="1">
      <alignment wrapText="1"/>
      <protection/>
    </xf>
    <xf numFmtId="49" fontId="41" fillId="0" borderId="14" xfId="54" applyFont="1" applyFill="1" applyBorder="1" applyAlignment="1" applyProtection="1">
      <alignment vertical="center" wrapText="1"/>
      <protection/>
    </xf>
    <xf numFmtId="49" fontId="35" fillId="0" borderId="13" xfId="54" applyFont="1" applyFill="1" applyBorder="1" applyAlignment="1" applyProtection="1">
      <alignment wrapText="1"/>
      <protection/>
    </xf>
    <xf numFmtId="49" fontId="42" fillId="0" borderId="14" xfId="54" applyFont="1" applyFill="1" applyBorder="1" applyAlignment="1" applyProtection="1">
      <alignment horizontal="left" vertical="center" wrapText="1"/>
      <protection/>
    </xf>
    <xf numFmtId="49" fontId="41" fillId="0" borderId="14" xfId="54" applyFont="1" applyFill="1" applyBorder="1" applyAlignment="1" applyProtection="1">
      <alignment horizontal="center" vertical="center" wrapText="1"/>
      <protection/>
    </xf>
    <xf numFmtId="49" fontId="42" fillId="0" borderId="13" xfId="54" applyFont="1" applyFill="1" applyBorder="1" applyAlignment="1" applyProtection="1">
      <alignment horizontal="left" vertical="center" wrapText="1"/>
      <protection/>
    </xf>
    <xf numFmtId="49" fontId="42" fillId="0" borderId="0" xfId="54" applyFont="1" applyFill="1" applyBorder="1" applyAlignment="1" applyProtection="1">
      <alignment horizontal="left" vertical="center" wrapText="1"/>
      <protection/>
    </xf>
    <xf numFmtId="49" fontId="44" fillId="5" borderId="7" xfId="52" applyNumberFormat="1" applyFont="1" applyFill="1" applyBorder="1" applyAlignment="1" applyProtection="1">
      <alignment horizontal="center" vertical="center" wrapText="1"/>
      <protection/>
    </xf>
    <xf numFmtId="49" fontId="40" fillId="8" borderId="0" xfId="54" applyFont="1" applyFill="1" applyBorder="1" applyAlignment="1">
      <alignment wrapText="1"/>
      <protection/>
    </xf>
    <xf numFmtId="49" fontId="44" fillId="11" borderId="7" xfId="52" applyNumberFormat="1" applyFont="1" applyFill="1" applyBorder="1" applyAlignment="1" applyProtection="1">
      <alignment horizontal="center" vertical="center" wrapText="1"/>
      <protection/>
    </xf>
    <xf numFmtId="49" fontId="44" fillId="7" borderId="7" xfId="52" applyNumberFormat="1" applyFont="1" applyFill="1" applyBorder="1" applyAlignment="1" applyProtection="1">
      <alignment horizontal="center" vertical="center" wrapText="1"/>
      <protection/>
    </xf>
    <xf numFmtId="49" fontId="44" fillId="12" borderId="7" xfId="52" applyNumberFormat="1" applyFont="1" applyFill="1" applyBorder="1" applyAlignment="1" applyProtection="1">
      <alignment horizontal="center" vertical="center" wrapText="1"/>
      <protection/>
    </xf>
    <xf numFmtId="0" fontId="37" fillId="0" borderId="0" xfId="34" applyFont="1" applyFill="1" applyBorder="1" applyAlignment="1" applyProtection="1">
      <alignment horizontal="right" vertical="top" wrapText="1"/>
      <protection/>
    </xf>
    <xf numFmtId="0" fontId="37" fillId="0" borderId="0" xfId="34" applyFont="1" applyFill="1" applyBorder="1" applyAlignment="1" applyProtection="1">
      <alignment horizontal="left" vertical="top" wrapText="1"/>
      <protection/>
    </xf>
    <xf numFmtId="49" fontId="40" fillId="0" borderId="0" xfId="54" applyFont="1" applyFill="1" applyBorder="1" applyAlignment="1" applyProtection="1">
      <alignment vertical="top" wrapText="1"/>
      <protection/>
    </xf>
    <xf numFmtId="0" fontId="44" fillId="0" borderId="0" xfId="54" applyNumberFormat="1" applyFont="1" applyFill="1" applyBorder="1" applyAlignment="1" applyProtection="1">
      <alignment vertical="center" wrapText="1"/>
      <protection/>
    </xf>
    <xf numFmtId="0" fontId="44" fillId="0" borderId="0" xfId="54" applyNumberFormat="1" applyFont="1" applyFill="1" applyBorder="1" applyAlignment="1" applyProtection="1">
      <alignment vertical="top" wrapText="1"/>
      <protection/>
    </xf>
    <xf numFmtId="49" fontId="13" fillId="0" borderId="0" xfId="43" applyNumberFormat="1" applyFont="1" applyFill="1" applyBorder="1" applyAlignment="1" applyProtection="1">
      <alignment wrapText="1"/>
      <protection/>
    </xf>
    <xf numFmtId="49" fontId="13" fillId="0" borderId="0" xfId="43" applyNumberFormat="1" applyFont="1" applyFill="1" applyBorder="1" applyAlignment="1" applyProtection="1">
      <alignment horizontal="left" wrapText="1"/>
      <protection/>
    </xf>
    <xf numFmtId="49" fontId="40" fillId="0" borderId="0" xfId="54" applyFont="1" applyFill="1" applyBorder="1" applyAlignment="1" applyProtection="1">
      <alignment horizontal="right" wrapText="1"/>
      <protection/>
    </xf>
    <xf numFmtId="49" fontId="35" fillId="0" borderId="15" xfId="54" applyFont="1" applyFill="1" applyBorder="1" applyAlignment="1" applyProtection="1">
      <alignment wrapText="1"/>
      <protection/>
    </xf>
    <xf numFmtId="49" fontId="42" fillId="0" borderId="16" xfId="54" applyFont="1" applyFill="1" applyBorder="1" applyAlignment="1" applyProtection="1">
      <alignment horizontal="left" vertical="center" wrapText="1"/>
      <protection/>
    </xf>
    <xf numFmtId="49" fontId="42" fillId="0" borderId="15" xfId="54" applyFont="1" applyFill="1" applyBorder="1" applyAlignment="1" applyProtection="1">
      <alignment horizontal="left" vertical="center" wrapText="1"/>
      <protection/>
    </xf>
    <xf numFmtId="49" fontId="42" fillId="0" borderId="17" xfId="54" applyFont="1" applyFill="1" applyBorder="1" applyAlignment="1" applyProtection="1">
      <alignment horizontal="left" vertical="center" wrapText="1"/>
      <protection/>
    </xf>
    <xf numFmtId="49" fontId="41" fillId="0" borderId="16" xfId="54" applyFont="1" applyFill="1" applyBorder="1" applyAlignment="1" applyProtection="1">
      <alignment vertical="center" wrapText="1"/>
      <protection/>
    </xf>
    <xf numFmtId="49" fontId="0" fillId="0" borderId="0" xfId="56" applyNumberFormat="1" applyFont="1" applyProtection="1">
      <alignment vertical="top"/>
      <protection/>
    </xf>
    <xf numFmtId="49" fontId="0" fillId="0" borderId="0" xfId="61" applyFont="1" applyAlignment="1" applyProtection="1">
      <alignment vertical="center" wrapText="1"/>
      <protection/>
    </xf>
    <xf numFmtId="49" fontId="12" fillId="0" borderId="0" xfId="61" applyFont="1" applyAlignment="1" applyProtection="1">
      <alignment vertical="center"/>
      <protection/>
    </xf>
    <xf numFmtId="49" fontId="0" fillId="0" borderId="0" xfId="49" applyFont="1" applyProtection="1">
      <alignment vertical="top"/>
      <protection/>
    </xf>
    <xf numFmtId="0" fontId="0" fillId="0" borderId="8" xfId="60" applyFont="1" applyFill="1" applyBorder="1" applyAlignment="1" applyProtection="1">
      <alignment horizontal="center" vertical="center" wrapText="1"/>
      <protection/>
    </xf>
    <xf numFmtId="0" fontId="0" fillId="0" borderId="8" xfId="57" applyFont="1" applyFill="1" applyBorder="1" applyAlignment="1" applyProtection="1">
      <alignment horizontal="center" vertical="center" wrapText="1"/>
      <protection/>
    </xf>
    <xf numFmtId="0" fontId="0" fillId="0" borderId="8" xfId="57" applyFont="1" applyFill="1" applyBorder="1" applyAlignment="1" applyProtection="1">
      <alignment horizontal="center" vertical="center"/>
      <protection/>
    </xf>
    <xf numFmtId="0" fontId="0" fillId="0" borderId="8" xfId="64" applyFont="1" applyFill="1" applyBorder="1" applyAlignment="1" applyProtection="1">
      <alignment horizontal="center" vertical="center" wrapText="1"/>
      <protection/>
    </xf>
    <xf numFmtId="0" fontId="50" fillId="8" borderId="0" xfId="57" applyFont="1" applyFill="1" applyBorder="1" applyAlignment="1" applyProtection="1">
      <alignment horizontal="center" vertical="center" wrapText="1"/>
      <protection/>
    </xf>
    <xf numFmtId="0" fontId="0" fillId="0" borderId="8" xfId="58" applyFont="1" applyFill="1" applyBorder="1" applyAlignment="1">
      <alignment horizontal="center" vertical="center" wrapText="1"/>
      <protection/>
    </xf>
    <xf numFmtId="0" fontId="0" fillId="0" borderId="8" xfId="64" applyFont="1" applyFill="1" applyBorder="1" applyAlignment="1" applyProtection="1">
      <alignment horizontal="center" vertical="center" wrapText="1"/>
      <protection hidden="1"/>
    </xf>
    <xf numFmtId="0" fontId="50" fillId="0" borderId="0" xfId="64" applyFont="1" applyBorder="1" applyAlignment="1" applyProtection="1">
      <alignment horizontal="center" vertical="center" wrapText="1"/>
      <protection/>
    </xf>
    <xf numFmtId="0" fontId="0" fillId="0" borderId="8" xfId="65" applyNumberFormat="1" applyFont="1" applyBorder="1" applyAlignment="1" applyProtection="1">
      <alignment horizontal="center" vertical="center" wrapText="1"/>
      <protection/>
    </xf>
    <xf numFmtId="0" fontId="0" fillId="0" borderId="8" xfId="65" applyNumberFormat="1" applyFont="1" applyFill="1" applyBorder="1" applyAlignment="1" applyProtection="1">
      <alignment horizontal="center" vertical="center"/>
      <protection/>
    </xf>
    <xf numFmtId="0" fontId="40" fillId="0" borderId="0" xfId="54" applyNumberFormat="1" applyFont="1" applyFill="1" applyBorder="1" applyAlignment="1" applyProtection="1">
      <alignment horizontal="justify" vertical="center" wrapText="1"/>
      <protection/>
    </xf>
    <xf numFmtId="49" fontId="45" fillId="0" borderId="0" xfId="44" applyNumberFormat="1" applyFont="1" applyFill="1" applyBorder="1" applyAlignment="1" applyProtection="1">
      <alignment horizontal="left" vertical="top" wrapText="1" indent="1"/>
      <protection/>
    </xf>
    <xf numFmtId="49" fontId="13" fillId="0" borderId="0" xfId="42" applyNumberFormat="1" applyFill="1" applyBorder="1" applyAlignment="1" applyProtection="1">
      <alignment horizontal="left" vertical="top" indent="1"/>
      <protection/>
    </xf>
    <xf numFmtId="0" fontId="0" fillId="0" borderId="8" xfId="57" applyFont="1" applyFill="1" applyBorder="1" applyAlignment="1" applyProtection="1">
      <alignment horizontal="left" vertical="center" wrapText="1" indent="1"/>
      <protection/>
    </xf>
    <xf numFmtId="0" fontId="0" fillId="0" borderId="8" xfId="57" applyFont="1" applyFill="1" applyBorder="1" applyAlignment="1" applyProtection="1">
      <alignment horizontal="left" vertical="center" wrapText="1" indent="2"/>
      <protection/>
    </xf>
    <xf numFmtId="0" fontId="9" fillId="0" borderId="18" xfId="57" applyFont="1" applyFill="1" applyBorder="1" applyAlignment="1" applyProtection="1">
      <alignment horizontal="left" vertical="center" wrapText="1" indent="1"/>
      <protection/>
    </xf>
    <xf numFmtId="0" fontId="0" fillId="0" borderId="18" xfId="57" applyFont="1" applyFill="1" applyBorder="1" applyAlignment="1" applyProtection="1">
      <alignment horizontal="left" vertical="center" wrapText="1" indent="1"/>
      <protection/>
    </xf>
    <xf numFmtId="0" fontId="0" fillId="0" borderId="11" xfId="57" applyFont="1" applyBorder="1" applyAlignment="1" applyProtection="1">
      <alignment horizontal="center" vertical="center"/>
      <protection/>
    </xf>
    <xf numFmtId="49" fontId="9" fillId="10" borderId="0" xfId="0" applyNumberFormat="1" applyFont="1" applyFill="1" applyAlignment="1" applyProtection="1">
      <alignment vertical="top"/>
      <protection/>
    </xf>
    <xf numFmtId="3" fontId="0" fillId="7" borderId="0" xfId="0" applyNumberFormat="1" applyFont="1" applyFill="1" applyAlignment="1" applyProtection="1">
      <alignment vertical="top"/>
      <protection/>
    </xf>
    <xf numFmtId="49" fontId="0" fillId="0" borderId="0" xfId="0" applyNumberFormat="1" applyFont="1" applyAlignment="1" applyProtection="1">
      <alignment vertical="top"/>
      <protection/>
    </xf>
    <xf numFmtId="0" fontId="0" fillId="0" borderId="19" xfId="65" applyNumberFormat="1" applyFont="1" applyFill="1" applyBorder="1" applyProtection="1">
      <alignment/>
      <protection/>
    </xf>
    <xf numFmtId="0" fontId="0" fillId="0" borderId="19" xfId="57" applyFont="1" applyFill="1" applyBorder="1" applyAlignment="1" applyProtection="1">
      <alignment horizontal="center" vertical="center" wrapText="1"/>
      <protection/>
    </xf>
    <xf numFmtId="0" fontId="0" fillId="0" borderId="19" xfId="57" applyFont="1" applyFill="1" applyBorder="1" applyAlignment="1" applyProtection="1">
      <alignment horizontal="center" vertical="center"/>
      <protection/>
    </xf>
    <xf numFmtId="4" fontId="0" fillId="0" borderId="19" xfId="57" applyNumberFormat="1" applyFont="1" applyFill="1" applyBorder="1" applyAlignment="1" applyProtection="1">
      <alignment horizontal="right"/>
      <protection/>
    </xf>
    <xf numFmtId="0" fontId="0" fillId="13" borderId="20" xfId="65" applyNumberFormat="1" applyFont="1" applyFill="1" applyBorder="1" applyProtection="1">
      <alignment/>
      <protection/>
    </xf>
    <xf numFmtId="0" fontId="27" fillId="13" borderId="21" xfId="45" applyNumberFormat="1" applyFont="1" applyFill="1" applyBorder="1" applyAlignment="1" applyProtection="1">
      <alignment horizontal="center" vertical="top"/>
      <protection/>
    </xf>
    <xf numFmtId="0" fontId="13" fillId="13" borderId="21" xfId="45" applyNumberFormat="1" applyFont="1" applyFill="1" applyBorder="1" applyAlignment="1" applyProtection="1">
      <alignment horizontal="center" vertical="top"/>
      <protection/>
    </xf>
    <xf numFmtId="0" fontId="13" fillId="13" borderId="22" xfId="45" applyNumberFormat="1" applyFont="1" applyFill="1" applyBorder="1" applyAlignment="1" applyProtection="1">
      <alignment horizontal="center" vertical="top"/>
      <protection/>
    </xf>
    <xf numFmtId="0" fontId="0" fillId="0" borderId="23" xfId="65" applyNumberFormat="1" applyFont="1" applyBorder="1" applyProtection="1">
      <alignment/>
      <protection/>
    </xf>
    <xf numFmtId="0" fontId="0" fillId="0" borderId="23" xfId="57" applyFont="1" applyBorder="1" applyProtection="1">
      <alignment/>
      <protection/>
    </xf>
    <xf numFmtId="4" fontId="0" fillId="5" borderId="8" xfId="57" applyNumberFormat="1" applyFont="1" applyFill="1" applyBorder="1" applyAlignment="1" applyProtection="1">
      <alignment horizontal="right" vertical="center" wrapText="1"/>
      <protection locked="0"/>
    </xf>
    <xf numFmtId="49" fontId="0" fillId="5" borderId="24" xfId="57" applyNumberFormat="1" applyFont="1" applyFill="1" applyBorder="1" applyAlignment="1" applyProtection="1">
      <alignment horizontal="right" vertical="center" wrapText="1"/>
      <protection locked="0"/>
    </xf>
    <xf numFmtId="174" fontId="0" fillId="7" borderId="11" xfId="57" applyNumberFormat="1" applyFont="1" applyFill="1" applyBorder="1" applyAlignment="1" applyProtection="1">
      <alignment horizontal="right" vertical="center"/>
      <protection/>
    </xf>
    <xf numFmtId="174" fontId="0" fillId="5" borderId="11" xfId="57" applyNumberFormat="1" applyFont="1" applyFill="1" applyBorder="1" applyAlignment="1" applyProtection="1">
      <alignment horizontal="right" vertical="center"/>
      <protection locked="0"/>
    </xf>
    <xf numFmtId="22" fontId="0" fillId="0" borderId="0" xfId="60" applyNumberFormat="1" applyFont="1" applyAlignment="1" applyProtection="1">
      <alignment horizontal="left" vertical="center" wrapText="1"/>
      <protection/>
    </xf>
    <xf numFmtId="0" fontId="12" fillId="0" borderId="0" xfId="57" applyFont="1" applyFill="1" applyAlignment="1" applyProtection="1">
      <alignment horizontal="left"/>
      <protection/>
    </xf>
    <xf numFmtId="0" fontId="31" fillId="0" borderId="0" xfId="57" applyFont="1" applyFill="1" applyProtection="1">
      <alignment/>
      <protection/>
    </xf>
    <xf numFmtId="49" fontId="0" fillId="0" borderId="8" xfId="57" applyNumberFormat="1" applyFont="1" applyFill="1" applyBorder="1" applyAlignment="1" applyProtection="1">
      <alignment horizontal="center" vertical="center" wrapText="1"/>
      <protection/>
    </xf>
    <xf numFmtId="174" fontId="0" fillId="0" borderId="8" xfId="57" applyNumberFormat="1" applyFont="1" applyFill="1" applyBorder="1" applyAlignment="1" applyProtection="1">
      <alignment horizontal="right" vertical="center"/>
      <protection/>
    </xf>
    <xf numFmtId="174" fontId="0" fillId="0" borderId="8" xfId="57" applyNumberFormat="1" applyFont="1" applyFill="1" applyBorder="1" applyAlignment="1" applyProtection="1">
      <alignment horizontal="right" vertical="center" wrapText="1"/>
      <protection/>
    </xf>
    <xf numFmtId="0" fontId="0" fillId="0" borderId="0" xfId="57" applyFont="1" applyFill="1" applyProtection="1">
      <alignment/>
      <protection/>
    </xf>
    <xf numFmtId="0" fontId="29" fillId="0" borderId="0" xfId="57" applyFont="1" applyFill="1" applyProtection="1">
      <alignment/>
      <protection/>
    </xf>
    <xf numFmtId="0" fontId="9" fillId="0" borderId="18" xfId="57" applyFont="1" applyFill="1" applyBorder="1" applyAlignment="1" applyProtection="1">
      <alignment horizontal="center" vertical="center"/>
      <protection/>
    </xf>
    <xf numFmtId="174" fontId="9" fillId="0" borderId="18" xfId="57" applyNumberFormat="1" applyFont="1" applyFill="1" applyBorder="1" applyAlignment="1" applyProtection="1">
      <alignment horizontal="right" vertical="center"/>
      <protection/>
    </xf>
    <xf numFmtId="0" fontId="0" fillId="0" borderId="18" xfId="57" applyFont="1" applyFill="1" applyBorder="1" applyAlignment="1" applyProtection="1">
      <alignment horizontal="center" vertical="center"/>
      <protection/>
    </xf>
    <xf numFmtId="174" fontId="0" fillId="0" borderId="18" xfId="57" applyNumberFormat="1" applyFont="1" applyFill="1" applyBorder="1" applyAlignment="1" applyProtection="1">
      <alignment horizontal="right" vertical="center"/>
      <protection/>
    </xf>
    <xf numFmtId="49" fontId="0" fillId="5" borderId="8" xfId="62" applyNumberFormat="1" applyFont="1" applyFill="1" applyBorder="1" applyAlignment="1" applyProtection="1">
      <alignment horizontal="center" vertical="center" wrapText="1"/>
      <protection locked="0"/>
    </xf>
    <xf numFmtId="49" fontId="0" fillId="12" borderId="8" xfId="62" applyNumberFormat="1" applyFont="1" applyFill="1" applyBorder="1" applyAlignment="1" applyProtection="1">
      <alignment horizontal="center" vertical="center" wrapText="1"/>
      <protection locked="0"/>
    </xf>
    <xf numFmtId="49" fontId="0" fillId="5" borderId="8" xfId="57" applyNumberFormat="1" applyFont="1" applyFill="1" applyBorder="1" applyAlignment="1" applyProtection="1">
      <alignment horizontal="right" vertical="center" wrapText="1"/>
      <protection locked="0"/>
    </xf>
    <xf numFmtId="0" fontId="52" fillId="0" borderId="0" xfId="42" applyFont="1" applyAlignment="1" applyProtection="1">
      <alignment horizontal="center" vertical="center"/>
      <protection/>
    </xf>
    <xf numFmtId="0" fontId="0" fillId="0" borderId="0" xfId="60" applyFont="1" applyAlignment="1">
      <alignment vertical="center" wrapText="1"/>
      <protection/>
    </xf>
    <xf numFmtId="0" fontId="0" fillId="0" borderId="0" xfId="60" applyFont="1" applyAlignment="1">
      <alignment horizontal="center" vertical="center"/>
      <protection/>
    </xf>
    <xf numFmtId="0" fontId="40" fillId="0" borderId="0" xfId="54" applyNumberFormat="1" applyFont="1" applyFill="1" applyBorder="1" applyAlignment="1" applyProtection="1">
      <alignment horizontal="justify" vertical="top" wrapText="1"/>
      <protection/>
    </xf>
    <xf numFmtId="49" fontId="40" fillId="8" borderId="25" xfId="54" applyFont="1" applyFill="1" applyBorder="1" applyAlignment="1">
      <alignment vertical="center" wrapText="1"/>
      <protection/>
    </xf>
    <xf numFmtId="49" fontId="40" fillId="8" borderId="0" xfId="54" applyFont="1" applyFill="1" applyBorder="1" applyAlignment="1">
      <alignment vertical="center" wrapText="1"/>
      <protection/>
    </xf>
    <xf numFmtId="49" fontId="40" fillId="8" borderId="25" xfId="54" applyFont="1" applyFill="1" applyBorder="1" applyAlignment="1">
      <alignment horizontal="left" vertical="center" wrapText="1"/>
      <protection/>
    </xf>
    <xf numFmtId="49" fontId="40" fillId="8" borderId="0" xfId="54" applyFont="1" applyFill="1" applyBorder="1" applyAlignment="1">
      <alignment horizontal="left" vertical="center" wrapText="1"/>
      <protection/>
    </xf>
    <xf numFmtId="0" fontId="18" fillId="0" borderId="0" xfId="54" applyNumberFormat="1" applyFont="1" applyFill="1" applyAlignment="1" applyProtection="1">
      <alignment horizontal="left" vertical="center" wrapText="1"/>
      <protection/>
    </xf>
    <xf numFmtId="0" fontId="37" fillId="0" borderId="0" xfId="54" applyNumberFormat="1" applyFont="1" applyFill="1" applyAlignment="1" applyProtection="1">
      <alignment horizontal="left" vertical="center"/>
      <protection/>
    </xf>
    <xf numFmtId="0" fontId="37" fillId="2" borderId="26" xfId="40" applyNumberFormat="1" applyFont="1" applyFill="1" applyBorder="1" applyAlignment="1">
      <alignment horizontal="center" vertical="center" wrapText="1"/>
      <protection/>
    </xf>
    <xf numFmtId="0" fontId="37" fillId="2" borderId="27" xfId="40" applyNumberFormat="1" applyFont="1" applyFill="1" applyBorder="1" applyAlignment="1">
      <alignment horizontal="center" vertical="center" wrapText="1"/>
      <protection/>
    </xf>
    <xf numFmtId="0" fontId="37" fillId="2" borderId="28" xfId="40" applyNumberFormat="1" applyFont="1" applyFill="1" applyBorder="1" applyAlignment="1">
      <alignment horizontal="center" vertical="center" wrapText="1"/>
      <protection/>
    </xf>
    <xf numFmtId="49" fontId="40" fillId="0" borderId="0" xfId="54" applyFont="1" applyFill="1" applyBorder="1" applyAlignment="1" applyProtection="1">
      <alignment horizontal="justify" vertical="justify" wrapText="1"/>
      <protection/>
    </xf>
    <xf numFmtId="0" fontId="40" fillId="0" borderId="0" xfId="54" applyNumberFormat="1" applyFont="1" applyFill="1" applyBorder="1" applyAlignment="1" applyProtection="1">
      <alignment horizontal="justify" vertical="center" wrapText="1"/>
      <protection/>
    </xf>
    <xf numFmtId="0" fontId="37" fillId="0" borderId="0" xfId="34" applyFont="1" applyFill="1" applyBorder="1" applyAlignment="1" applyProtection="1">
      <alignment horizontal="right" vertical="center" wrapText="1"/>
      <protection/>
    </xf>
    <xf numFmtId="49" fontId="45" fillId="0" borderId="0" xfId="44" applyNumberFormat="1" applyFont="1" applyFill="1" applyBorder="1" applyAlignment="1" applyProtection="1">
      <alignment horizontal="left" vertical="center" wrapText="1"/>
      <protection/>
    </xf>
    <xf numFmtId="0" fontId="37" fillId="0" borderId="0" xfId="34" applyFont="1" applyFill="1" applyBorder="1" applyAlignment="1" applyProtection="1">
      <alignment horizontal="left" vertical="center" wrapText="1"/>
      <protection/>
    </xf>
    <xf numFmtId="0" fontId="37" fillId="0" borderId="0" xfId="34" applyFont="1" applyFill="1" applyBorder="1" applyAlignment="1" applyProtection="1">
      <alignment horizontal="left" vertical="top" wrapText="1"/>
      <protection/>
    </xf>
    <xf numFmtId="49" fontId="45" fillId="0" borderId="0" xfId="44" applyNumberFormat="1" applyFont="1" applyFill="1" applyBorder="1" applyAlignment="1" applyProtection="1">
      <alignment horizontal="left" vertical="center" wrapText="1" indent="1"/>
      <protection/>
    </xf>
    <xf numFmtId="0" fontId="44" fillId="0" borderId="0" xfId="54" applyNumberFormat="1" applyFont="1" applyFill="1" applyBorder="1" applyAlignment="1" applyProtection="1">
      <alignment vertical="center" wrapText="1"/>
      <protection/>
    </xf>
    <xf numFmtId="49" fontId="37" fillId="0" borderId="0" xfId="30" applyNumberFormat="1" applyFont="1" applyFill="1" applyBorder="1" applyAlignment="1" applyProtection="1">
      <alignment horizontal="left" vertical="center" wrapText="1" indent="1"/>
      <protection/>
    </xf>
    <xf numFmtId="49" fontId="37" fillId="0" borderId="0" xfId="30" applyNumberFormat="1" applyFill="1" applyBorder="1" applyAlignment="1" applyProtection="1">
      <alignment horizontal="left" vertical="center" wrapText="1" indent="1"/>
      <protection/>
    </xf>
    <xf numFmtId="0" fontId="40" fillId="0" borderId="0" xfId="54" applyNumberFormat="1" applyFont="1" applyFill="1" applyBorder="1" applyAlignment="1" applyProtection="1">
      <alignment horizontal="left" vertical="center" wrapText="1"/>
      <protection/>
    </xf>
    <xf numFmtId="0" fontId="40" fillId="0" borderId="0" xfId="54" applyNumberFormat="1" applyFont="1" applyFill="1" applyBorder="1" applyAlignment="1" applyProtection="1">
      <alignment horizontal="left" vertical="top" wrapText="1"/>
      <protection/>
    </xf>
    <xf numFmtId="49" fontId="45" fillId="0" borderId="0" xfId="44" applyNumberFormat="1" applyFont="1" applyFill="1" applyBorder="1" applyAlignment="1" applyProtection="1">
      <alignment horizontal="left" vertical="top" wrapText="1"/>
      <protection/>
    </xf>
    <xf numFmtId="49" fontId="40" fillId="0" borderId="0" xfId="54" applyFont="1" applyFill="1" applyBorder="1" applyAlignment="1" applyProtection="1">
      <alignment horizontal="left" wrapText="1"/>
      <protection/>
    </xf>
    <xf numFmtId="0" fontId="18" fillId="0" borderId="6" xfId="66" applyFont="1" applyBorder="1" applyAlignment="1">
      <alignment horizontal="center" vertical="center" wrapText="1"/>
      <protection/>
    </xf>
    <xf numFmtId="0" fontId="0" fillId="0" borderId="29" xfId="57" applyFont="1" applyFill="1" applyBorder="1" applyAlignment="1" applyProtection="1">
      <alignment horizontal="center" wrapText="1"/>
      <protection/>
    </xf>
    <xf numFmtId="0" fontId="18" fillId="0" borderId="30" xfId="57" applyFont="1" applyFill="1" applyBorder="1" applyAlignment="1" applyProtection="1">
      <alignment horizontal="center" vertical="center" wrapText="1"/>
      <protection/>
    </xf>
    <xf numFmtId="0" fontId="9" fillId="0" borderId="0" xfId="57" applyFont="1" applyAlignment="1" applyProtection="1">
      <alignment horizontal="left" vertical="center" wrapText="1"/>
      <protection/>
    </xf>
    <xf numFmtId="0" fontId="0" fillId="0" borderId="0" xfId="57" applyFont="1" applyAlignment="1" applyProtection="1">
      <alignment horizontal="left" vertical="center" wrapText="1"/>
      <protection/>
    </xf>
    <xf numFmtId="0" fontId="0" fillId="0" borderId="0" xfId="57" applyFont="1" applyBorder="1" applyAlignment="1" applyProtection="1">
      <alignment horizontal="left" vertical="center" wrapText="1"/>
      <protection/>
    </xf>
    <xf numFmtId="0" fontId="0" fillId="5" borderId="8" xfId="58" applyNumberFormat="1" applyFont="1" applyFill="1" applyBorder="1" applyAlignment="1" applyProtection="1">
      <alignment horizontal="center" vertical="center" wrapText="1"/>
      <protection locked="0"/>
    </xf>
    <xf numFmtId="0" fontId="0" fillId="0" borderId="8" xfId="58" applyFont="1" applyFill="1" applyBorder="1" applyAlignment="1">
      <alignment horizontal="center" vertical="center" wrapText="1"/>
      <protection/>
    </xf>
    <xf numFmtId="0" fontId="9" fillId="0" borderId="30" xfId="57" applyFont="1" applyFill="1" applyBorder="1" applyAlignment="1" applyProtection="1">
      <alignment horizontal="center" vertical="center" wrapText="1"/>
      <protection/>
    </xf>
    <xf numFmtId="0" fontId="0" fillId="0" borderId="8" xfId="0" applyNumberFormat="1" applyFont="1" applyBorder="1" applyAlignment="1">
      <alignment horizontal="center" vertical="center" wrapText="1"/>
    </xf>
    <xf numFmtId="0" fontId="0" fillId="0" borderId="8" xfId="58" applyFont="1" applyFill="1" applyBorder="1" applyAlignment="1">
      <alignment horizontal="center" vertical="center" wrapText="1" shrinkToFit="1"/>
      <protection/>
    </xf>
    <xf numFmtId="49" fontId="51" fillId="0" borderId="9" xfId="45" applyNumberFormat="1" applyFont="1" applyBorder="1" applyAlignment="1" applyProtection="1">
      <alignment horizontal="center" vertical="center" wrapText="1"/>
      <protection/>
    </xf>
    <xf numFmtId="49" fontId="13" fillId="0" borderId="9" xfId="45" applyNumberFormat="1" applyFont="1" applyBorder="1" applyAlignment="1" applyProtection="1">
      <alignment horizontal="center" vertical="center" wrapText="1"/>
      <protection/>
    </xf>
    <xf numFmtId="1" fontId="0" fillId="0" borderId="11" xfId="45" applyNumberFormat="1" applyFont="1" applyBorder="1" applyAlignment="1" applyProtection="1">
      <alignment horizontal="center" vertical="center"/>
      <protection/>
    </xf>
    <xf numFmtId="1" fontId="0" fillId="0" borderId="18" xfId="45" applyNumberFormat="1" applyFont="1" applyBorder="1" applyAlignment="1" applyProtection="1">
      <alignment horizontal="center" vertical="center"/>
      <protection/>
    </xf>
    <xf numFmtId="49" fontId="0" fillId="12" borderId="31" xfId="65" applyNumberFormat="1" applyFont="1" applyFill="1" applyBorder="1" applyAlignment="1" applyProtection="1">
      <alignment horizontal="left" vertical="center" wrapText="1"/>
      <protection locked="0"/>
    </xf>
    <xf numFmtId="49" fontId="0" fillId="12" borderId="32" xfId="65" applyNumberFormat="1" applyFont="1" applyFill="1" applyBorder="1" applyAlignment="1" applyProtection="1">
      <alignment horizontal="left" vertical="center" wrapText="1"/>
      <protection locked="0"/>
    </xf>
    <xf numFmtId="0" fontId="13" fillId="0" borderId="0" xfId="45" applyNumberFormat="1" applyFont="1" applyFill="1" applyBorder="1" applyAlignment="1" applyProtection="1">
      <alignment horizontal="center" vertical="center"/>
      <protection/>
    </xf>
    <xf numFmtId="0" fontId="9" fillId="2" borderId="12" xfId="65" applyNumberFormat="1" applyFont="1" applyFill="1" applyBorder="1" applyAlignment="1" applyProtection="1">
      <alignment horizontal="center" vertical="center"/>
      <protection/>
    </xf>
    <xf numFmtId="0" fontId="9" fillId="2" borderId="24" xfId="65" applyNumberFormat="1" applyFont="1" applyFill="1" applyBorder="1" applyAlignment="1" applyProtection="1">
      <alignment horizontal="center" vertical="center"/>
      <protection/>
    </xf>
    <xf numFmtId="0" fontId="9" fillId="2" borderId="33" xfId="65" applyNumberFormat="1" applyFont="1" applyFill="1" applyBorder="1" applyAlignment="1" applyProtection="1">
      <alignment horizontal="center" vertical="center"/>
      <protection/>
    </xf>
    <xf numFmtId="0" fontId="9" fillId="2" borderId="34" xfId="65" applyNumberFormat="1" applyFont="1" applyFill="1" applyBorder="1" applyAlignment="1" applyProtection="1">
      <alignment horizontal="center" vertical="center"/>
      <protection/>
    </xf>
    <xf numFmtId="49" fontId="13" fillId="0" borderId="0" xfId="45" applyNumberFormat="1" applyFont="1" applyBorder="1" applyAlignment="1" applyProtection="1">
      <alignment horizontal="center" vertical="center"/>
      <protection/>
    </xf>
    <xf numFmtId="0" fontId="0" fillId="0" borderId="18" xfId="45" applyNumberFormat="1" applyFont="1" applyBorder="1" applyAlignment="1" applyProtection="1">
      <alignment horizontal="center" vertical="center"/>
      <protection/>
    </xf>
    <xf numFmtId="49" fontId="0" fillId="0" borderId="31" xfId="65" applyNumberFormat="1" applyFont="1" applyFill="1" applyBorder="1" applyAlignment="1" applyProtection="1">
      <alignment horizontal="left" vertical="center" wrapText="1"/>
      <protection/>
    </xf>
    <xf numFmtId="0" fontId="0" fillId="0" borderId="32" xfId="65" applyNumberFormat="1" applyFont="1" applyFill="1" applyBorder="1" applyAlignment="1" applyProtection="1">
      <alignment horizontal="left" vertical="center" wrapText="1"/>
      <protection/>
    </xf>
    <xf numFmtId="0" fontId="9" fillId="0" borderId="8" xfId="57" applyFont="1" applyFill="1" applyBorder="1" applyAlignment="1" applyProtection="1">
      <alignment horizontal="center" vertical="center" wrapText="1"/>
      <protection/>
    </xf>
    <xf numFmtId="0" fontId="18" fillId="0" borderId="6" xfId="66" applyFont="1" applyBorder="1" applyAlignment="1">
      <alignment horizontal="center" vertical="center"/>
      <protection/>
    </xf>
    <xf numFmtId="0" fontId="0" fillId="0" borderId="11" xfId="45" applyNumberFormat="1" applyFont="1" applyBorder="1" applyAlignment="1" applyProtection="1">
      <alignment horizontal="center" vertical="center"/>
      <protection/>
    </xf>
    <xf numFmtId="0" fontId="0" fillId="0" borderId="11" xfId="65" applyNumberFormat="1" applyFont="1" applyFill="1" applyBorder="1" applyAlignment="1" applyProtection="1">
      <alignment horizontal="left" vertical="center" wrapText="1"/>
      <protection/>
    </xf>
    <xf numFmtId="0" fontId="0" fillId="0" borderId="18" xfId="65" applyNumberFormat="1" applyFont="1" applyFill="1" applyBorder="1" applyAlignment="1" applyProtection="1">
      <alignment horizontal="left" vertical="center" wrapText="1"/>
      <protection/>
    </xf>
    <xf numFmtId="49" fontId="0" fillId="12" borderId="11" xfId="65" applyNumberFormat="1" applyFont="1" applyFill="1" applyBorder="1" applyAlignment="1" applyProtection="1">
      <alignment horizontal="left" vertical="center" wrapText="1"/>
      <protection locked="0"/>
    </xf>
    <xf numFmtId="49" fontId="0" fillId="12" borderId="18" xfId="65" applyNumberFormat="1" applyFont="1" applyFill="1" applyBorder="1" applyAlignment="1" applyProtection="1">
      <alignment horizontal="left" vertical="center" wrapText="1"/>
      <protection locked="0"/>
    </xf>
  </cellXfs>
  <cellStyles count="59">
    <cellStyle name="Normal" xfId="0"/>
    <cellStyle name=" 1" xfId="15"/>
    <cellStyle name=" 1 2" xfId="16"/>
    <cellStyle name=" 1_Stage1" xfId="17"/>
    <cellStyle name="_Model_RAB Мой_PR.PROG.WARM.NOTCOMBI.2012.2.16_v1.4(04.04.11) " xfId="18"/>
    <cellStyle name="_Model_RAB Мой_Книга2_PR.PROG.WARM.NOTCOMBI.2012.2.16_v1.4(04.04.11) " xfId="19"/>
    <cellStyle name="_Model_RAB_MRSK_svod_PR.PROG.WARM.NOTCOMBI.2012.2.16_v1.4(04.04.11) " xfId="20"/>
    <cellStyle name="_Model_RAB_MRSK_svod_Книга2_PR.PROG.WARM.NOTCOMBI.2012.2.16_v1.4(04.04.11) " xfId="21"/>
    <cellStyle name="_МОДЕЛЬ_1 (2)_PR.PROG.WARM.NOTCOMBI.2012.2.16_v1.4(04.04.11) " xfId="22"/>
    <cellStyle name="_МОДЕЛЬ_1 (2)_Книга2_PR.PROG.WARM.NOTCOMBI.2012.2.16_v1.4(04.04.11) " xfId="23"/>
    <cellStyle name="_пр 5 тариф RAB_PR.PROG.WARM.NOTCOMBI.2012.2.16_v1.4(04.04.11) " xfId="24"/>
    <cellStyle name="_пр 5 тариф RAB_Книга2_PR.PROG.WARM.NOTCOMBI.2012.2.16_v1.4(04.04.11) " xfId="25"/>
    <cellStyle name="_Расчет RAB_22072008_PR.PROG.WARM.NOTCOMBI.2012.2.16_v1.4(04.04.11) " xfId="26"/>
    <cellStyle name="_Расчет RAB_22072008_Книга2_PR.PROG.WARM.NOTCOMBI.2012.2.16_v1.4(04.04.11) " xfId="27"/>
    <cellStyle name="_Расчет RAB_Лен и МОЭСК_с 2010 года_14.04.2009_со сглаж_version 3.0_без ФСК_PR.PROG.WARM.NOTCOMBI.2012.2.16_v1.4(04.04.11) " xfId="28"/>
    <cellStyle name="_Расчет RAB_Лен и МОЭСК_с 2010 года_14.04.2009_со сглаж_version 3.0_без ФСК_Книга2_PR.PROG.WARM.NOTCOMBI.2012.2.16_v1.4(04.04.11) " xfId="29"/>
    <cellStyle name="Cells 2" xfId="30"/>
    <cellStyle name="Currency [0]" xfId="31"/>
    <cellStyle name="Currency2" xfId="32"/>
    <cellStyle name="Followed Hyperlink" xfId="33"/>
    <cellStyle name="Header 3" xfId="34"/>
    <cellStyle name="Hyperlink" xfId="35"/>
    <cellStyle name="normal" xfId="36"/>
    <cellStyle name="Normal1" xfId="37"/>
    <cellStyle name="Normal2" xfId="38"/>
    <cellStyle name="Percent1" xfId="39"/>
    <cellStyle name="Title 4" xfId="40"/>
    <cellStyle name="Ввод " xfId="41"/>
    <cellStyle name="Hyperlink" xfId="42"/>
    <cellStyle name="Гиперссылка 2 2" xfId="43"/>
    <cellStyle name="Гиперссылка 4" xfId="44"/>
    <cellStyle name="Гиперссылка_FORM3.1.2013(v2.0)" xfId="45"/>
    <cellStyle name="Заголовок" xfId="46"/>
    <cellStyle name="ЗаголовокСтолбца" xfId="47"/>
    <cellStyle name="Значение" xfId="48"/>
    <cellStyle name="Обычный 10" xfId="49"/>
    <cellStyle name="Обычный 12" xfId="50"/>
    <cellStyle name="Обычный 12 2" xfId="51"/>
    <cellStyle name="Обычный 2" xfId="52"/>
    <cellStyle name="Обычный 3" xfId="53"/>
    <cellStyle name="Обычный 3 3" xfId="54"/>
    <cellStyle name="Обычный 4_test_расчет тепловой энергии - для разработки 30 03 11" xfId="55"/>
    <cellStyle name="Обычный_46EE(v6.1.1)" xfId="56"/>
    <cellStyle name="Обычный_FORM3.1" xfId="57"/>
    <cellStyle name="Обычный_FORM7" xfId="58"/>
    <cellStyle name="Обычный_INVEST.WARM.PLAN.4.78(v0.1)" xfId="59"/>
    <cellStyle name="Обычный_MINENERGO.340.PRIL79(v0.1)" xfId="60"/>
    <cellStyle name="Обычный_PREDEL.JKH.2010(v1.3)" xfId="61"/>
    <cellStyle name="Обычный_SIMPLE_1_massive2" xfId="62"/>
    <cellStyle name="Обычный_SIMPLE_1_massive3" xfId="63"/>
    <cellStyle name="Обычный_Форма 4 Станция" xfId="64"/>
    <cellStyle name="Обычный_Форма3" xfId="65"/>
    <cellStyle name="Обычный_Шаблон по источникам для Модуля Реестр (2)" xfId="66"/>
    <cellStyle name="Обычный_эскиз паспорта_9" xfId="67"/>
    <cellStyle name="Followed Hyperlink" xfId="68"/>
    <cellStyle name="Стиль 1" xfId="69"/>
    <cellStyle name="Формула" xfId="70"/>
    <cellStyle name="ФормулаВБ_Мониторинг инвестиций" xfId="71"/>
    <cellStyle name="ФормулаНаКонтроль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FFFFEB"/>
      <rgbColor rgb="000000FF"/>
      <rgbColor rgb="00FFFF00"/>
      <rgbColor rgb="00FF00FF"/>
      <rgbColor rgb="0000FFFF"/>
      <rgbColor rgb="00800000"/>
      <rgbColor rgb="00FF9966"/>
      <rgbColor rgb="00000080"/>
      <rgbColor rgb="00808000"/>
      <rgbColor rgb="00800080"/>
      <rgbColor rgb="00008080"/>
      <rgbColor rgb="00BCBCBC"/>
      <rgbColor rgb="00999999"/>
      <rgbColor rgb="009999FF"/>
      <rgbColor rgb="00993366"/>
      <rgbColor rgb="00FFFFCC"/>
      <rgbColor rgb="00CCFFFF"/>
      <rgbColor rgb="00660066"/>
      <rgbColor rgb="00FF8080"/>
      <rgbColor rgb="000066CC"/>
      <rgbColor rgb="00D3DBDB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3FAFD"/>
      <rgbColor rgb="00D7EAD3"/>
      <rgbColor rgb="00FFFFC0"/>
      <rgbColor rgb="00EAEBEE"/>
      <rgbColor rgb="00FF99CC"/>
      <rgbColor rgb="00CC99FF"/>
      <rgbColor rgb="00FFCC99"/>
      <rgbColor rgb="003366FF"/>
      <rgbColor rgb="0033CCCC"/>
      <rgbColor rgb="00CCFF99"/>
      <rgbColor rgb="00FFCC00"/>
      <rgbColor rgb="00FF9900"/>
      <rgbColor rgb="00FF6600"/>
      <rgbColor rgb="00666699"/>
      <rgbColor rgb="00D9D9D9"/>
      <rgbColor rgb="00003366"/>
      <rgbColor rgb="00FF5050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3.png" /><Relationship Id="rId2" Type="http://schemas.openxmlformats.org/officeDocument/2006/relationships/image" Target="../media/image22.png" /><Relationship Id="rId3" Type="http://schemas.openxmlformats.org/officeDocument/2006/relationships/image" Target="../media/image21.png" /><Relationship Id="rId4" Type="http://schemas.openxmlformats.org/officeDocument/2006/relationships/image" Target="../media/image20.png" /><Relationship Id="rId5" Type="http://schemas.openxmlformats.org/officeDocument/2006/relationships/image" Target="../media/image19.png" /><Relationship Id="rId6" Type="http://schemas.openxmlformats.org/officeDocument/2006/relationships/image" Target="../media/image18.png" /><Relationship Id="rId7" Type="http://schemas.openxmlformats.org/officeDocument/2006/relationships/image" Target="../media/image17.png" /><Relationship Id="rId8" Type="http://schemas.openxmlformats.org/officeDocument/2006/relationships/image" Target="../media/image1.png" /><Relationship Id="rId9" Type="http://schemas.openxmlformats.org/officeDocument/2006/relationships/image" Target="../media/image2.png" /><Relationship Id="rId10" Type="http://schemas.openxmlformats.org/officeDocument/2006/relationships/image" Target="../media/image3.png" /><Relationship Id="rId11" Type="http://schemas.openxmlformats.org/officeDocument/2006/relationships/image" Target="../media/image4.png" /><Relationship Id="rId12" Type="http://schemas.openxmlformats.org/officeDocument/2006/relationships/image" Target="../media/image5.png" /><Relationship Id="rId13" Type="http://schemas.openxmlformats.org/officeDocument/2006/relationships/image" Target="../media/image16.png" /><Relationship Id="rId14" Type="http://schemas.openxmlformats.org/officeDocument/2006/relationships/image" Target="../media/image6.png" /><Relationship Id="rId15" Type="http://schemas.openxmlformats.org/officeDocument/2006/relationships/image" Target="../media/image7.png" /><Relationship Id="rId16" Type="http://schemas.openxmlformats.org/officeDocument/2006/relationships/image" Target="../media/image8.png" /><Relationship Id="rId17" Type="http://schemas.openxmlformats.org/officeDocument/2006/relationships/image" Target="../media/image9.png" /><Relationship Id="rId18" Type="http://schemas.openxmlformats.org/officeDocument/2006/relationships/image" Target="../media/image10.png" /><Relationship Id="rId19" Type="http://schemas.openxmlformats.org/officeDocument/2006/relationships/image" Target="../media/image11.png" /><Relationship Id="rId20" Type="http://schemas.openxmlformats.org/officeDocument/2006/relationships/image" Target="../media/image12.png" /><Relationship Id="rId21" Type="http://schemas.openxmlformats.org/officeDocument/2006/relationships/image" Target="../media/image13.png" /><Relationship Id="rId22" Type="http://schemas.openxmlformats.org/officeDocument/2006/relationships/image" Target="../media/image14.png" /><Relationship Id="rId23" Type="http://schemas.openxmlformats.org/officeDocument/2006/relationships/image" Target="../media/image15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4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4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4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4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18</xdr:row>
      <xdr:rowOff>19050</xdr:rowOff>
    </xdr:from>
    <xdr:to>
      <xdr:col>3</xdr:col>
      <xdr:colOff>0</xdr:colOff>
      <xdr:row>18</xdr:row>
      <xdr:rowOff>485775</xdr:rowOff>
    </xdr:to>
    <xdr:grpSp>
      <xdr:nvGrpSpPr>
        <xdr:cNvPr id="1" name="InstrBlock_8"/>
        <xdr:cNvGrpSpPr>
          <a:grpSpLocks/>
        </xdr:cNvGrpSpPr>
      </xdr:nvGrpSpPr>
      <xdr:grpSpPr>
        <a:xfrm>
          <a:off x="219075" y="3838575"/>
          <a:ext cx="2066925" cy="466725"/>
          <a:chOff x="23" y="454"/>
          <a:chExt cx="217" cy="49"/>
        </a:xfrm>
        <a:solidFill>
          <a:srgbClr val="FFFFFF"/>
        </a:solidFill>
      </xdr:grpSpPr>
      <xdr:sp macro="[0]!Instruction.BlockClick">
        <xdr:nvSpPr>
          <xdr:cNvPr id="2" name="InstrBlock_8"/>
          <xdr:cNvSpPr txBox="1">
            <a:spLocks noChangeArrowheads="1"/>
          </xdr:cNvSpPr>
        </xdr:nvSpPr>
        <xdr:spPr>
          <a:xfrm>
            <a:off x="23" y="454"/>
            <a:ext cx="217" cy="49"/>
          </a:xfrm>
          <a:prstGeom prst="rect">
            <a:avLst/>
          </a:prstGeom>
          <a:solidFill>
            <a:srgbClr val="F0F0F0"/>
          </a:solidFill>
          <a:ln w="9525" cmpd="sng">
            <a:solidFill>
              <a:srgbClr val="A6A6A6"/>
            </a:solidFill>
            <a:headEnd type="none"/>
            <a:tailEnd type="none"/>
          </a:ln>
        </xdr:spPr>
        <xdr:txBody>
          <a:bodyPr vertOverflow="clip" wrap="square" lIns="468000" tIns="46800" rIns="36000" bIns="46800" anchor="ctr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Tahoma"/>
                <a:ea typeface="Tahoma"/>
                <a:cs typeface="Tahoma"/>
              </a:rPr>
              <a:t>Обновление</a:t>
            </a:r>
          </a:p>
        </xdr:txBody>
      </xdr:sp>
      <xdr:pic macro="[0]!Instruction.BlockClick">
        <xdr:nvPicPr>
          <xdr:cNvPr id="3" name="InstrImg_8" descr="icon8.png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25" y="455"/>
            <a:ext cx="45" cy="47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1</xdr:col>
      <xdr:colOff>0</xdr:colOff>
      <xdr:row>15</xdr:row>
      <xdr:rowOff>123825</xdr:rowOff>
    </xdr:from>
    <xdr:to>
      <xdr:col>3</xdr:col>
      <xdr:colOff>0</xdr:colOff>
      <xdr:row>18</xdr:row>
      <xdr:rowOff>19050</xdr:rowOff>
    </xdr:to>
    <xdr:grpSp>
      <xdr:nvGrpSpPr>
        <xdr:cNvPr id="4" name="InstrBlock_7"/>
        <xdr:cNvGrpSpPr>
          <a:grpSpLocks/>
        </xdr:cNvGrpSpPr>
      </xdr:nvGrpSpPr>
      <xdr:grpSpPr>
        <a:xfrm>
          <a:off x="219075" y="3371850"/>
          <a:ext cx="2066925" cy="466725"/>
          <a:chOff x="23" y="405"/>
          <a:chExt cx="217" cy="49"/>
        </a:xfrm>
        <a:solidFill>
          <a:srgbClr val="FFFFFF"/>
        </a:solidFill>
      </xdr:grpSpPr>
      <xdr:sp macro="[0]!Instruction.BlockClick">
        <xdr:nvSpPr>
          <xdr:cNvPr id="5" name="InstrBlock_7"/>
          <xdr:cNvSpPr txBox="1">
            <a:spLocks noChangeArrowheads="1"/>
          </xdr:cNvSpPr>
        </xdr:nvSpPr>
        <xdr:spPr>
          <a:xfrm>
            <a:off x="23" y="405"/>
            <a:ext cx="217" cy="49"/>
          </a:xfrm>
          <a:prstGeom prst="rect">
            <a:avLst/>
          </a:prstGeom>
          <a:solidFill>
            <a:srgbClr val="F0F0F0"/>
          </a:solidFill>
          <a:ln w="9525" cmpd="sng">
            <a:solidFill>
              <a:srgbClr val="A6A6A6"/>
            </a:solidFill>
            <a:headEnd type="none"/>
            <a:tailEnd type="none"/>
          </a:ln>
        </xdr:spPr>
        <xdr:txBody>
          <a:bodyPr vertOverflow="clip" wrap="square" lIns="468000" tIns="46800" rIns="36000" bIns="46800" anchor="ctr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Tahoma"/>
                <a:ea typeface="Tahoma"/>
                <a:cs typeface="Tahoma"/>
              </a:rPr>
              <a:t>Консультация по методологии заполнения</a:t>
            </a:r>
          </a:p>
        </xdr:txBody>
      </xdr:sp>
      <xdr:pic macro="[0]!Instruction.BlockClick">
        <xdr:nvPicPr>
          <xdr:cNvPr id="6" name="InstrImg_7" descr="icon7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31" y="411"/>
            <a:ext cx="40" cy="38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1</xdr:col>
      <xdr:colOff>0</xdr:colOff>
      <xdr:row>13</xdr:row>
      <xdr:rowOff>47625</xdr:rowOff>
    </xdr:from>
    <xdr:to>
      <xdr:col>3</xdr:col>
      <xdr:colOff>0</xdr:colOff>
      <xdr:row>15</xdr:row>
      <xdr:rowOff>123825</xdr:rowOff>
    </xdr:to>
    <xdr:grpSp>
      <xdr:nvGrpSpPr>
        <xdr:cNvPr id="7" name="InstrBlock_6" hidden="1"/>
        <xdr:cNvGrpSpPr>
          <a:grpSpLocks/>
        </xdr:cNvGrpSpPr>
      </xdr:nvGrpSpPr>
      <xdr:grpSpPr>
        <a:xfrm>
          <a:off x="219075" y="2914650"/>
          <a:ext cx="2066925" cy="457200"/>
          <a:chOff x="23" y="356"/>
          <a:chExt cx="217" cy="49"/>
        </a:xfrm>
        <a:solidFill>
          <a:srgbClr val="FFFFFF"/>
        </a:solidFill>
      </xdr:grpSpPr>
      <xdr:sp>
        <xdr:nvSpPr>
          <xdr:cNvPr id="8" name="InstrBlock_6" hidden="1"/>
          <xdr:cNvSpPr txBox="1">
            <a:spLocks noChangeArrowheads="1"/>
          </xdr:cNvSpPr>
        </xdr:nvSpPr>
        <xdr:spPr>
          <a:xfrm>
            <a:off x="23" y="356"/>
            <a:ext cx="217" cy="49"/>
          </a:xfrm>
          <a:prstGeom prst="rect">
            <a:avLst/>
          </a:prstGeom>
          <a:solidFill>
            <a:srgbClr val="F0F0F0"/>
          </a:solidFill>
          <a:ln w="9525" cmpd="sng">
            <a:solidFill>
              <a:srgbClr val="A6A6A6"/>
            </a:solidFill>
            <a:headEnd type="none"/>
            <a:tailEnd type="none"/>
          </a:ln>
        </xdr:spPr>
        <xdr:txBody>
          <a:bodyPr vertOverflow="clip" wrap="square" lIns="468000" tIns="46800" rIns="36000" bIns="46800" anchor="ctr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Tahoma"/>
                <a:ea typeface="Tahoma"/>
                <a:cs typeface="Tahoma"/>
              </a:rPr>
              <a:t>Методология заполнения</a:t>
            </a:r>
          </a:p>
        </xdr:txBody>
      </xdr:sp>
      <xdr:pic>
        <xdr:nvPicPr>
          <xdr:cNvPr id="9" name="InstrImg_6" descr="icon6" hidden="1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30" y="361"/>
            <a:ext cx="40" cy="4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1</xdr:col>
      <xdr:colOff>0</xdr:colOff>
      <xdr:row>13</xdr:row>
      <xdr:rowOff>47625</xdr:rowOff>
    </xdr:from>
    <xdr:to>
      <xdr:col>3</xdr:col>
      <xdr:colOff>0</xdr:colOff>
      <xdr:row>15</xdr:row>
      <xdr:rowOff>123825</xdr:rowOff>
    </xdr:to>
    <xdr:grpSp>
      <xdr:nvGrpSpPr>
        <xdr:cNvPr id="10" name="InstrBlock_5"/>
        <xdr:cNvGrpSpPr>
          <a:grpSpLocks/>
        </xdr:cNvGrpSpPr>
      </xdr:nvGrpSpPr>
      <xdr:grpSpPr>
        <a:xfrm>
          <a:off x="219075" y="2914650"/>
          <a:ext cx="2066925" cy="457200"/>
          <a:chOff x="23" y="307"/>
          <a:chExt cx="217" cy="49"/>
        </a:xfrm>
        <a:solidFill>
          <a:srgbClr val="FFFFFF"/>
        </a:solidFill>
      </xdr:grpSpPr>
      <xdr:sp macro="[0]!Instruction.BlockClick">
        <xdr:nvSpPr>
          <xdr:cNvPr id="11" name="InstrBlock_5"/>
          <xdr:cNvSpPr txBox="1">
            <a:spLocks noChangeArrowheads="1"/>
          </xdr:cNvSpPr>
        </xdr:nvSpPr>
        <xdr:spPr>
          <a:xfrm>
            <a:off x="23" y="307"/>
            <a:ext cx="217" cy="49"/>
          </a:xfrm>
          <a:prstGeom prst="rect">
            <a:avLst/>
          </a:prstGeom>
          <a:solidFill>
            <a:srgbClr val="F0F0F0"/>
          </a:solidFill>
          <a:ln w="9525" cmpd="sng">
            <a:solidFill>
              <a:srgbClr val="A6A6A6"/>
            </a:solidFill>
            <a:headEnd type="none"/>
            <a:tailEnd type="none"/>
          </a:ln>
        </xdr:spPr>
        <xdr:txBody>
          <a:bodyPr vertOverflow="clip" wrap="square" lIns="468000" tIns="46800" rIns="0" bIns="46800" anchor="ctr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Tahoma"/>
                <a:ea typeface="Tahoma"/>
                <a:cs typeface="Tahoma"/>
              </a:rPr>
              <a:t>Организационно-технические консультации</a:t>
            </a:r>
          </a:p>
        </xdr:txBody>
      </xdr:sp>
      <xdr:pic macro="[0]!Instruction.BlockClick">
        <xdr:nvPicPr>
          <xdr:cNvPr id="12" name="InstrImg_5" descr="icon5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28" y="311"/>
            <a:ext cx="40" cy="4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1</xdr:col>
      <xdr:colOff>0</xdr:colOff>
      <xdr:row>12</xdr:row>
      <xdr:rowOff>66675</xdr:rowOff>
    </xdr:from>
    <xdr:to>
      <xdr:col>3</xdr:col>
      <xdr:colOff>0</xdr:colOff>
      <xdr:row>13</xdr:row>
      <xdr:rowOff>47625</xdr:rowOff>
    </xdr:to>
    <xdr:grpSp>
      <xdr:nvGrpSpPr>
        <xdr:cNvPr id="13" name="InstrBlock_4"/>
        <xdr:cNvGrpSpPr>
          <a:grpSpLocks/>
        </xdr:cNvGrpSpPr>
      </xdr:nvGrpSpPr>
      <xdr:grpSpPr>
        <a:xfrm>
          <a:off x="219075" y="2447925"/>
          <a:ext cx="2066925" cy="466725"/>
          <a:chOff x="23" y="258"/>
          <a:chExt cx="217" cy="49"/>
        </a:xfrm>
        <a:solidFill>
          <a:srgbClr val="FFFFFF"/>
        </a:solidFill>
      </xdr:grpSpPr>
      <xdr:sp macro="[0]!Instruction.BlockClick">
        <xdr:nvSpPr>
          <xdr:cNvPr id="14" name="InstrBlock_4"/>
          <xdr:cNvSpPr txBox="1">
            <a:spLocks noChangeArrowheads="1"/>
          </xdr:cNvSpPr>
        </xdr:nvSpPr>
        <xdr:spPr>
          <a:xfrm>
            <a:off x="23" y="258"/>
            <a:ext cx="217" cy="49"/>
          </a:xfrm>
          <a:prstGeom prst="rect">
            <a:avLst/>
          </a:prstGeom>
          <a:solidFill>
            <a:srgbClr val="F0F0F0"/>
          </a:solidFill>
          <a:ln w="9525" cmpd="sng">
            <a:solidFill>
              <a:srgbClr val="A6A6A6"/>
            </a:solidFill>
            <a:headEnd type="none"/>
            <a:tailEnd type="none"/>
          </a:ln>
        </xdr:spPr>
        <xdr:txBody>
          <a:bodyPr vertOverflow="clip" wrap="square" lIns="468000" tIns="46800" rIns="36000" bIns="46800" anchor="ctr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Tahoma"/>
                <a:ea typeface="Tahoma"/>
                <a:cs typeface="Tahoma"/>
              </a:rPr>
              <a:t>Проверка отчёта</a:t>
            </a:r>
          </a:p>
        </xdr:txBody>
      </xdr:sp>
      <xdr:pic macro="[0]!Instruction.BlockClick">
        <xdr:nvPicPr>
          <xdr:cNvPr id="15" name="InstrImg_4" descr="icon4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28" y="262"/>
            <a:ext cx="40" cy="42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1</xdr:col>
      <xdr:colOff>0</xdr:colOff>
      <xdr:row>10</xdr:row>
      <xdr:rowOff>95250</xdr:rowOff>
    </xdr:from>
    <xdr:to>
      <xdr:col>3</xdr:col>
      <xdr:colOff>0</xdr:colOff>
      <xdr:row>12</xdr:row>
      <xdr:rowOff>66675</xdr:rowOff>
    </xdr:to>
    <xdr:grpSp>
      <xdr:nvGrpSpPr>
        <xdr:cNvPr id="16" name="InstrBlock_3"/>
        <xdr:cNvGrpSpPr>
          <a:grpSpLocks/>
        </xdr:cNvGrpSpPr>
      </xdr:nvGrpSpPr>
      <xdr:grpSpPr>
        <a:xfrm>
          <a:off x="219075" y="1981200"/>
          <a:ext cx="2066925" cy="466725"/>
          <a:chOff x="23" y="209"/>
          <a:chExt cx="217" cy="49"/>
        </a:xfrm>
        <a:solidFill>
          <a:srgbClr val="FFFFFF"/>
        </a:solidFill>
      </xdr:grpSpPr>
      <xdr:sp macro="[0]!Instruction.BlockClick">
        <xdr:nvSpPr>
          <xdr:cNvPr id="17" name="InstrBlock_3"/>
          <xdr:cNvSpPr txBox="1">
            <a:spLocks noChangeArrowheads="1"/>
          </xdr:cNvSpPr>
        </xdr:nvSpPr>
        <xdr:spPr>
          <a:xfrm>
            <a:off x="23" y="209"/>
            <a:ext cx="217" cy="49"/>
          </a:xfrm>
          <a:prstGeom prst="rect">
            <a:avLst/>
          </a:prstGeom>
          <a:solidFill>
            <a:srgbClr val="F0F0F0"/>
          </a:solidFill>
          <a:ln w="9525" cmpd="sng">
            <a:solidFill>
              <a:srgbClr val="A6A6A6"/>
            </a:solidFill>
            <a:headEnd type="none"/>
            <a:tailEnd type="none"/>
          </a:ln>
        </xdr:spPr>
        <xdr:txBody>
          <a:bodyPr vertOverflow="clip" wrap="square" lIns="468000" tIns="46800" rIns="36000" bIns="46800" anchor="ctr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Tahoma"/>
                <a:ea typeface="Tahoma"/>
                <a:cs typeface="Tahoma"/>
              </a:rPr>
              <a:t>Работа с реестрами</a:t>
            </a:r>
          </a:p>
        </xdr:txBody>
      </xdr:sp>
      <xdr:pic macro="[0]!Instruction.BlockClick">
        <xdr:nvPicPr>
          <xdr:cNvPr id="18" name="InstrImg_3" descr="icon3"/>
          <xdr:cNvPicPr preferRelativeResize="1">
            <a:picLocks noChangeAspect="1"/>
          </xdr:cNvPicPr>
        </xdr:nvPicPr>
        <xdr:blipFill>
          <a:blip r:embed="rId6"/>
          <a:stretch>
            <a:fillRect/>
          </a:stretch>
        </xdr:blipFill>
        <xdr:spPr>
          <a:xfrm>
            <a:off x="28" y="212"/>
            <a:ext cx="40" cy="42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1</xdr:col>
      <xdr:colOff>0</xdr:colOff>
      <xdr:row>7</xdr:row>
      <xdr:rowOff>152400</xdr:rowOff>
    </xdr:from>
    <xdr:to>
      <xdr:col>3</xdr:col>
      <xdr:colOff>0</xdr:colOff>
      <xdr:row>10</xdr:row>
      <xdr:rowOff>95250</xdr:rowOff>
    </xdr:to>
    <xdr:grpSp>
      <xdr:nvGrpSpPr>
        <xdr:cNvPr id="19" name="InstrBlock_2"/>
        <xdr:cNvGrpSpPr>
          <a:grpSpLocks/>
        </xdr:cNvGrpSpPr>
      </xdr:nvGrpSpPr>
      <xdr:grpSpPr>
        <a:xfrm>
          <a:off x="219075" y="1524000"/>
          <a:ext cx="2066925" cy="457200"/>
          <a:chOff x="23" y="160"/>
          <a:chExt cx="217" cy="49"/>
        </a:xfrm>
        <a:solidFill>
          <a:srgbClr val="FFFFFF"/>
        </a:solidFill>
      </xdr:grpSpPr>
      <xdr:sp macro="[0]!Instruction.BlockClick">
        <xdr:nvSpPr>
          <xdr:cNvPr id="20" name="InstrBlock_2"/>
          <xdr:cNvSpPr txBox="1">
            <a:spLocks noChangeArrowheads="1"/>
          </xdr:cNvSpPr>
        </xdr:nvSpPr>
        <xdr:spPr>
          <a:xfrm>
            <a:off x="23" y="160"/>
            <a:ext cx="217" cy="49"/>
          </a:xfrm>
          <a:prstGeom prst="rect">
            <a:avLst/>
          </a:prstGeom>
          <a:solidFill>
            <a:srgbClr val="F0F0F0"/>
          </a:solidFill>
          <a:ln w="9525" cmpd="sng">
            <a:solidFill>
              <a:srgbClr val="A6A6A6"/>
            </a:solidFill>
            <a:headEnd type="none"/>
            <a:tailEnd type="none"/>
          </a:ln>
        </xdr:spPr>
        <xdr:txBody>
          <a:bodyPr vertOverflow="clip" wrap="square" lIns="468000" tIns="46800" rIns="36000" bIns="46800" anchor="ctr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Tahoma"/>
                <a:ea typeface="Tahoma"/>
                <a:cs typeface="Tahoma"/>
              </a:rPr>
              <a:t>Условные обозначения</a:t>
            </a:r>
          </a:p>
        </xdr:txBody>
      </xdr:sp>
      <xdr:pic macro="[0]!Instruction.BlockClick">
        <xdr:nvPicPr>
          <xdr:cNvPr id="21" name="InstrImg_2" descr="icon2"/>
          <xdr:cNvPicPr preferRelativeResize="1">
            <a:picLocks noChangeAspect="1"/>
          </xdr:cNvPicPr>
        </xdr:nvPicPr>
        <xdr:blipFill>
          <a:blip r:embed="rId7"/>
          <a:stretch>
            <a:fillRect/>
          </a:stretch>
        </xdr:blipFill>
        <xdr:spPr>
          <a:xfrm>
            <a:off x="28" y="163"/>
            <a:ext cx="40" cy="41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23</xdr:col>
      <xdr:colOff>247650</xdr:colOff>
      <xdr:row>69</xdr:row>
      <xdr:rowOff>66675</xdr:rowOff>
    </xdr:from>
    <xdr:to>
      <xdr:col>24</xdr:col>
      <xdr:colOff>152400</xdr:colOff>
      <xdr:row>69</xdr:row>
      <xdr:rowOff>247650</xdr:rowOff>
    </xdr:to>
    <xdr:pic>
      <xdr:nvPicPr>
        <xdr:cNvPr id="22" name="PAGE_LAST_INACTIVE" descr="tick_circle_3887.png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439150" y="4572000"/>
          <a:ext cx="2000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85725</xdr:colOff>
      <xdr:row>69</xdr:row>
      <xdr:rowOff>66675</xdr:rowOff>
    </xdr:from>
    <xdr:to>
      <xdr:col>19</xdr:col>
      <xdr:colOff>285750</xdr:colOff>
      <xdr:row>69</xdr:row>
      <xdr:rowOff>247650</xdr:rowOff>
    </xdr:to>
    <xdr:pic>
      <xdr:nvPicPr>
        <xdr:cNvPr id="23" name="PAGE_FIRST_INACTIVE" descr="tick_circle_3887.png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7096125" y="4572000"/>
          <a:ext cx="2000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69</xdr:row>
      <xdr:rowOff>28575</xdr:rowOff>
    </xdr:from>
    <xdr:to>
      <xdr:col>20</xdr:col>
      <xdr:colOff>266700</xdr:colOff>
      <xdr:row>69</xdr:row>
      <xdr:rowOff>295275</xdr:rowOff>
    </xdr:to>
    <xdr:pic>
      <xdr:nvPicPr>
        <xdr:cNvPr id="24" name="PAGE_BACK_INACTIVE" descr="tick_circle_3887.png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7305675" y="4572000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266700</xdr:colOff>
      <xdr:row>69</xdr:row>
      <xdr:rowOff>28575</xdr:rowOff>
    </xdr:from>
    <xdr:to>
      <xdr:col>23</xdr:col>
      <xdr:colOff>238125</xdr:colOff>
      <xdr:row>69</xdr:row>
      <xdr:rowOff>295275</xdr:rowOff>
    </xdr:to>
    <xdr:pic>
      <xdr:nvPicPr>
        <xdr:cNvPr id="25" name="PAGE_NEXT_INACTIVE" descr="tick_circle_3887.png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8162925" y="4572000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47625</xdr:colOff>
      <xdr:row>98</xdr:row>
      <xdr:rowOff>114300</xdr:rowOff>
    </xdr:from>
    <xdr:to>
      <xdr:col>9</xdr:col>
      <xdr:colOff>180975</xdr:colOff>
      <xdr:row>100</xdr:row>
      <xdr:rowOff>161925</xdr:rowOff>
    </xdr:to>
    <xdr:sp macro="[0]!Instruction.cmdGetUpdate_Click">
      <xdr:nvSpPr>
        <xdr:cNvPr id="26" name="cmdGetUpdate"/>
        <xdr:cNvSpPr txBox="1">
          <a:spLocks noChangeArrowheads="1"/>
        </xdr:cNvSpPr>
      </xdr:nvSpPr>
      <xdr:spPr>
        <a:xfrm>
          <a:off x="2619375" y="4572000"/>
          <a:ext cx="1619250" cy="0"/>
        </a:xfrm>
        <a:prstGeom prst="rect">
          <a:avLst/>
        </a:prstGeom>
        <a:solidFill>
          <a:srgbClr val="F0F0F0"/>
        </a:solidFill>
        <a:ln w="9525" cmpd="sng">
          <a:solidFill>
            <a:srgbClr val="A6A6A6"/>
          </a:solidFill>
          <a:headEnd type="none"/>
          <a:tailEnd type="none"/>
        </a:ln>
      </xdr:spPr>
      <xdr:txBody>
        <a:bodyPr vertOverflow="clip" wrap="square" lIns="432000" tIns="36000" rIns="36000" bIns="3600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Обновить</a:t>
          </a:r>
        </a:p>
      </xdr:txBody>
    </xdr:sp>
    <xdr:clientData/>
  </xdr:twoCellAnchor>
  <xdr:twoCellAnchor>
    <xdr:from>
      <xdr:col>9</xdr:col>
      <xdr:colOff>257175</xdr:colOff>
      <xdr:row>98</xdr:row>
      <xdr:rowOff>114300</xdr:rowOff>
    </xdr:from>
    <xdr:to>
      <xdr:col>15</xdr:col>
      <xdr:colOff>104775</xdr:colOff>
      <xdr:row>100</xdr:row>
      <xdr:rowOff>161925</xdr:rowOff>
    </xdr:to>
    <xdr:sp macro="[0]!Instruction.cmdShowHideUpdateLog_Click">
      <xdr:nvSpPr>
        <xdr:cNvPr id="27" name="cmdShowHideUpdateLog"/>
        <xdr:cNvSpPr txBox="1">
          <a:spLocks noChangeArrowheads="1"/>
        </xdr:cNvSpPr>
      </xdr:nvSpPr>
      <xdr:spPr>
        <a:xfrm>
          <a:off x="4314825" y="4572000"/>
          <a:ext cx="1619250" cy="0"/>
        </a:xfrm>
        <a:prstGeom prst="rect">
          <a:avLst/>
        </a:prstGeom>
        <a:solidFill>
          <a:srgbClr val="F0F0F0"/>
        </a:solidFill>
        <a:ln w="9525" cmpd="sng">
          <a:solidFill>
            <a:srgbClr val="A6A6A6"/>
          </a:solidFill>
          <a:headEnd type="none"/>
          <a:tailEnd type="none"/>
        </a:ln>
      </xdr:spPr>
      <xdr:txBody>
        <a:bodyPr vertOverflow="clip" wrap="square" lIns="432000" tIns="36000" rIns="36000" bIns="3600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Показать / скрыть лог обновления</a:t>
          </a:r>
        </a:p>
      </xdr:txBody>
    </xdr:sp>
    <xdr:clientData/>
  </xdr:twoCellAnchor>
  <xdr:twoCellAnchor>
    <xdr:from>
      <xdr:col>2</xdr:col>
      <xdr:colOff>0</xdr:colOff>
      <xdr:row>6</xdr:row>
      <xdr:rowOff>0</xdr:rowOff>
    </xdr:from>
    <xdr:to>
      <xdr:col>2</xdr:col>
      <xdr:colOff>0</xdr:colOff>
      <xdr:row>6</xdr:row>
      <xdr:rowOff>0</xdr:rowOff>
    </xdr:to>
    <xdr:pic>
      <xdr:nvPicPr>
        <xdr:cNvPr id="28" name="Pict 9" descr="тест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800100" y="11811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6</xdr:row>
      <xdr:rowOff>0</xdr:rowOff>
    </xdr:from>
    <xdr:to>
      <xdr:col>2</xdr:col>
      <xdr:colOff>0</xdr:colOff>
      <xdr:row>6</xdr:row>
      <xdr:rowOff>0</xdr:rowOff>
    </xdr:to>
    <xdr:pic>
      <xdr:nvPicPr>
        <xdr:cNvPr id="29" name="Pict 9" descr="тест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800100" y="11811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6</xdr:row>
      <xdr:rowOff>0</xdr:rowOff>
    </xdr:from>
    <xdr:to>
      <xdr:col>2</xdr:col>
      <xdr:colOff>0</xdr:colOff>
      <xdr:row>6</xdr:row>
      <xdr:rowOff>0</xdr:rowOff>
    </xdr:to>
    <xdr:pic>
      <xdr:nvPicPr>
        <xdr:cNvPr id="30" name="Pict 9" descr="тест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800100" y="11811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5</xdr:row>
      <xdr:rowOff>0</xdr:rowOff>
    </xdr:from>
    <xdr:to>
      <xdr:col>3</xdr:col>
      <xdr:colOff>0</xdr:colOff>
      <xdr:row>7</xdr:row>
      <xdr:rowOff>152400</xdr:rowOff>
    </xdr:to>
    <xdr:grpSp>
      <xdr:nvGrpSpPr>
        <xdr:cNvPr id="31" name="InstrBlock_1"/>
        <xdr:cNvGrpSpPr>
          <a:grpSpLocks/>
        </xdr:cNvGrpSpPr>
      </xdr:nvGrpSpPr>
      <xdr:grpSpPr>
        <a:xfrm>
          <a:off x="219075" y="1057275"/>
          <a:ext cx="2066925" cy="466725"/>
          <a:chOff x="23" y="111"/>
          <a:chExt cx="217" cy="49"/>
        </a:xfrm>
        <a:solidFill>
          <a:srgbClr val="FFFFFF"/>
        </a:solidFill>
      </xdr:grpSpPr>
      <xdr:sp macro="[0]!Instruction.BlockClick">
        <xdr:nvSpPr>
          <xdr:cNvPr id="32" name="InstrBlock_1"/>
          <xdr:cNvSpPr txBox="1">
            <a:spLocks noChangeArrowheads="1"/>
          </xdr:cNvSpPr>
        </xdr:nvSpPr>
        <xdr:spPr>
          <a:xfrm>
            <a:off x="23" y="111"/>
            <a:ext cx="217" cy="49"/>
          </a:xfrm>
          <a:prstGeom prst="rect">
            <a:avLst/>
          </a:prstGeom>
          <a:solidFill>
            <a:srgbClr val="FFC170"/>
          </a:solidFill>
          <a:ln w="9525" cmpd="sng">
            <a:solidFill>
              <a:srgbClr val="A6A6A6"/>
            </a:solidFill>
            <a:headEnd type="none"/>
            <a:tailEnd type="none"/>
          </a:ln>
        </xdr:spPr>
        <xdr:txBody>
          <a:bodyPr vertOverflow="clip" wrap="square" lIns="468000" tIns="46800" rIns="36000" bIns="46800" anchor="ctr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Tahoma"/>
                <a:ea typeface="Tahoma"/>
                <a:cs typeface="Tahoma"/>
              </a:rPr>
              <a:t>Технические требования</a:t>
            </a:r>
          </a:p>
        </xdr:txBody>
      </xdr:sp>
      <xdr:pic macro="[0]!Instruction.BlockClick">
        <xdr:nvPicPr>
          <xdr:cNvPr id="33" name="InstrImg_1" descr="icon1"/>
          <xdr:cNvPicPr preferRelativeResize="1">
            <a:picLocks noChangeAspect="1"/>
          </xdr:cNvPicPr>
        </xdr:nvPicPr>
        <xdr:blipFill>
          <a:blip r:embed="rId13"/>
          <a:stretch>
            <a:fillRect/>
          </a:stretch>
        </xdr:blipFill>
        <xdr:spPr>
          <a:xfrm>
            <a:off x="30" y="117"/>
            <a:ext cx="40" cy="4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2</xdr:col>
      <xdr:colOff>0</xdr:colOff>
      <xdr:row>18</xdr:row>
      <xdr:rowOff>0</xdr:rowOff>
    </xdr:from>
    <xdr:to>
      <xdr:col>2</xdr:col>
      <xdr:colOff>0</xdr:colOff>
      <xdr:row>18</xdr:row>
      <xdr:rowOff>0</xdr:rowOff>
    </xdr:to>
    <xdr:pic>
      <xdr:nvPicPr>
        <xdr:cNvPr id="34" name="Pict 9" descr="тест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800100" y="381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32</xdr:row>
      <xdr:rowOff>0</xdr:rowOff>
    </xdr:from>
    <xdr:to>
      <xdr:col>2</xdr:col>
      <xdr:colOff>0</xdr:colOff>
      <xdr:row>32</xdr:row>
      <xdr:rowOff>0</xdr:rowOff>
    </xdr:to>
    <xdr:pic>
      <xdr:nvPicPr>
        <xdr:cNvPr id="35" name="Pict 9" descr="тест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800100" y="45720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104775</xdr:colOff>
      <xdr:row>94</xdr:row>
      <xdr:rowOff>47625</xdr:rowOff>
    </xdr:from>
    <xdr:to>
      <xdr:col>4</xdr:col>
      <xdr:colOff>257175</xdr:colOff>
      <xdr:row>95</xdr:row>
      <xdr:rowOff>9525</xdr:rowOff>
    </xdr:to>
    <xdr:pic macro="[0]!Instruction.chkUpdates_Click">
      <xdr:nvPicPr>
        <xdr:cNvPr id="36" name="chkGetUpdatesTrue" descr="check_yes.jpg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2676525" y="457200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104775</xdr:colOff>
      <xdr:row>96</xdr:row>
      <xdr:rowOff>57150</xdr:rowOff>
    </xdr:from>
    <xdr:to>
      <xdr:col>4</xdr:col>
      <xdr:colOff>257175</xdr:colOff>
      <xdr:row>97</xdr:row>
      <xdr:rowOff>19050</xdr:rowOff>
    </xdr:to>
    <xdr:pic macro="[0]!Instruction.chkUpdates_Click">
      <xdr:nvPicPr>
        <xdr:cNvPr id="37" name="chkNoUpdatesFalse" descr="check_no.png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2676525" y="457200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104775</xdr:colOff>
      <xdr:row>96</xdr:row>
      <xdr:rowOff>57150</xdr:rowOff>
    </xdr:from>
    <xdr:to>
      <xdr:col>4</xdr:col>
      <xdr:colOff>257175</xdr:colOff>
      <xdr:row>97</xdr:row>
      <xdr:rowOff>19050</xdr:rowOff>
    </xdr:to>
    <xdr:pic macro="[0]!Instruction.chkUpdates_Click">
      <xdr:nvPicPr>
        <xdr:cNvPr id="38" name="chkNoUpdatesTrue" descr="check_yes.jpg" hidden="1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2676525" y="457200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104775</xdr:colOff>
      <xdr:row>94</xdr:row>
      <xdr:rowOff>47625</xdr:rowOff>
    </xdr:from>
    <xdr:to>
      <xdr:col>4</xdr:col>
      <xdr:colOff>257175</xdr:colOff>
      <xdr:row>95</xdr:row>
      <xdr:rowOff>9525</xdr:rowOff>
    </xdr:to>
    <xdr:pic macro="[0]!Instruction.chkUpdates_Click">
      <xdr:nvPicPr>
        <xdr:cNvPr id="39" name="chkGetUpdatesFalse" descr="check_no.png" hidden="1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2676525" y="457200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57150</xdr:colOff>
      <xdr:row>98</xdr:row>
      <xdr:rowOff>104775</xdr:rowOff>
    </xdr:from>
    <xdr:to>
      <xdr:col>5</xdr:col>
      <xdr:colOff>180975</xdr:colOff>
      <xdr:row>100</xdr:row>
      <xdr:rowOff>142875</xdr:rowOff>
    </xdr:to>
    <xdr:pic macro="[0]!Instruction.cmdGetUpdate_Click">
      <xdr:nvPicPr>
        <xdr:cNvPr id="40" name="cmdGetUpdateImg" descr="icon11.png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2628900" y="45720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276225</xdr:colOff>
      <xdr:row>98</xdr:row>
      <xdr:rowOff>104775</xdr:rowOff>
    </xdr:from>
    <xdr:to>
      <xdr:col>11</xdr:col>
      <xdr:colOff>104775</xdr:colOff>
      <xdr:row>100</xdr:row>
      <xdr:rowOff>142875</xdr:rowOff>
    </xdr:to>
    <xdr:pic macro="[0]!Instruction.cmdShowHideUpdateLog_Click">
      <xdr:nvPicPr>
        <xdr:cNvPr id="41" name="cmdShowHideUpdateLogImg" descr="icon13.png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333875" y="45720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381000</xdr:colOff>
      <xdr:row>2</xdr:row>
      <xdr:rowOff>9525</xdr:rowOff>
    </xdr:from>
    <xdr:to>
      <xdr:col>2</xdr:col>
      <xdr:colOff>1466850</xdr:colOff>
      <xdr:row>2</xdr:row>
      <xdr:rowOff>228600</xdr:rowOff>
    </xdr:to>
    <xdr:sp>
      <xdr:nvSpPr>
        <xdr:cNvPr id="42" name="cmdAct_1" hidden="1"/>
        <xdr:cNvSpPr txBox="1">
          <a:spLocks noChangeArrowheads="1"/>
        </xdr:cNvSpPr>
      </xdr:nvSpPr>
      <xdr:spPr>
        <a:xfrm>
          <a:off x="1181100" y="352425"/>
          <a:ext cx="1085850" cy="219075"/>
        </a:xfrm>
        <a:prstGeom prst="rect">
          <a:avLst/>
        </a:prstGeom>
        <a:solidFill>
          <a:srgbClr val="B3FFD9"/>
        </a:solidFill>
        <a:ln w="9525" cmpd="sng">
          <a:noFill/>
        </a:ln>
      </xdr:spPr>
      <xdr:txBody>
        <a:bodyPr vertOverflow="clip" wrap="square" lIns="360000" tIns="36000" rIns="36000" bIns="3600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Актуальна</a:t>
          </a:r>
        </a:p>
      </xdr:txBody>
    </xdr:sp>
    <xdr:clientData/>
  </xdr:twoCellAnchor>
  <xdr:twoCellAnchor>
    <xdr:from>
      <xdr:col>2</xdr:col>
      <xdr:colOff>352425</xdr:colOff>
      <xdr:row>1</xdr:row>
      <xdr:rowOff>114300</xdr:rowOff>
    </xdr:from>
    <xdr:to>
      <xdr:col>2</xdr:col>
      <xdr:colOff>638175</xdr:colOff>
      <xdr:row>3</xdr:row>
      <xdr:rowOff>57150</xdr:rowOff>
    </xdr:to>
    <xdr:pic>
      <xdr:nvPicPr>
        <xdr:cNvPr id="43" name="cmdAct_2" descr="icon15.png" hidden="1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1152525" y="247650"/>
          <a:ext cx="2857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409575</xdr:colOff>
      <xdr:row>2</xdr:row>
      <xdr:rowOff>9525</xdr:rowOff>
    </xdr:from>
    <xdr:to>
      <xdr:col>4</xdr:col>
      <xdr:colOff>276225</xdr:colOff>
      <xdr:row>2</xdr:row>
      <xdr:rowOff>219075</xdr:rowOff>
    </xdr:to>
    <xdr:sp macro="[0]!Instruction.cmdGetUpdate_Click">
      <xdr:nvSpPr>
        <xdr:cNvPr id="44" name="cmdNoAct_1"/>
        <xdr:cNvSpPr txBox="1">
          <a:spLocks noChangeArrowheads="1"/>
        </xdr:cNvSpPr>
      </xdr:nvSpPr>
      <xdr:spPr>
        <a:xfrm>
          <a:off x="1209675" y="352425"/>
          <a:ext cx="1638300" cy="209550"/>
        </a:xfrm>
        <a:prstGeom prst="rect">
          <a:avLst/>
        </a:prstGeom>
        <a:solidFill>
          <a:srgbClr val="FF5050"/>
        </a:solidFill>
        <a:ln w="9525" cmpd="sng">
          <a:noFill/>
        </a:ln>
      </xdr:spPr>
      <xdr:txBody>
        <a:bodyPr vertOverflow="clip" wrap="square" lIns="288000" tIns="36000" rIns="0" bIns="36000" anchor="ctr"/>
        <a:p>
          <a:pPr algn="l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Tahoma"/>
              <a:ea typeface="Tahoma"/>
              <a:cs typeface="Tahoma"/>
            </a:rPr>
            <a:t>Требуется обновление</a:t>
          </a:r>
        </a:p>
      </xdr:txBody>
    </xdr:sp>
    <xdr:clientData/>
  </xdr:twoCellAnchor>
  <xdr:twoCellAnchor editAs="oneCell">
    <xdr:from>
      <xdr:col>2</xdr:col>
      <xdr:colOff>419100</xdr:colOff>
      <xdr:row>1</xdr:row>
      <xdr:rowOff>200025</xdr:rowOff>
    </xdr:from>
    <xdr:to>
      <xdr:col>2</xdr:col>
      <xdr:colOff>666750</xdr:colOff>
      <xdr:row>3</xdr:row>
      <xdr:rowOff>9525</xdr:rowOff>
    </xdr:to>
    <xdr:pic>
      <xdr:nvPicPr>
        <xdr:cNvPr id="45" name="cmdNoAct_2" descr="icon16.png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1219200" y="333375"/>
          <a:ext cx="2476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266700</xdr:colOff>
      <xdr:row>2</xdr:row>
      <xdr:rowOff>0</xdr:rowOff>
    </xdr:from>
    <xdr:to>
      <xdr:col>4</xdr:col>
      <xdr:colOff>190500</xdr:colOff>
      <xdr:row>2</xdr:row>
      <xdr:rowOff>219075</xdr:rowOff>
    </xdr:to>
    <xdr:sp>
      <xdr:nvSpPr>
        <xdr:cNvPr id="46" name="cmdNoInet_1" hidden="1"/>
        <xdr:cNvSpPr txBox="1">
          <a:spLocks noChangeArrowheads="1"/>
        </xdr:cNvSpPr>
      </xdr:nvSpPr>
      <xdr:spPr>
        <a:xfrm>
          <a:off x="1066800" y="342900"/>
          <a:ext cx="1695450" cy="219075"/>
        </a:xfrm>
        <a:prstGeom prst="rect">
          <a:avLst/>
        </a:prstGeom>
        <a:solidFill>
          <a:srgbClr val="FFCC66"/>
        </a:solidFill>
        <a:ln w="9525" cmpd="sng">
          <a:noFill/>
        </a:ln>
      </xdr:spPr>
      <xdr:txBody>
        <a:bodyPr vertOverflow="clip" wrap="square" lIns="288000" tIns="36000" rIns="0" bIns="3600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Ошибка подключения</a:t>
          </a:r>
        </a:p>
      </xdr:txBody>
    </xdr:sp>
    <xdr:clientData/>
  </xdr:twoCellAnchor>
  <xdr:oneCellAnchor>
    <xdr:from>
      <xdr:col>2</xdr:col>
      <xdr:colOff>247650</xdr:colOff>
      <xdr:row>1</xdr:row>
      <xdr:rowOff>133350</xdr:rowOff>
    </xdr:from>
    <xdr:ext cx="247650" cy="381000"/>
    <xdr:sp>
      <xdr:nvSpPr>
        <xdr:cNvPr id="47" name="cmdNoInet_2" hidden="1"/>
        <xdr:cNvSpPr txBox="1">
          <a:spLocks noChangeArrowheads="1"/>
        </xdr:cNvSpPr>
      </xdr:nvSpPr>
      <xdr:spPr>
        <a:xfrm>
          <a:off x="1047750" y="266700"/>
          <a:ext cx="2476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800" b="1" i="0" u="none" baseline="0">
              <a:solidFill>
                <a:srgbClr val="FFFFFF"/>
              </a:solidFill>
            </a:rPr>
            <a:t>!</a:t>
          </a:r>
        </a:p>
      </xdr:txBody>
    </xdr:sp>
    <xdr:clientData/>
  </xdr:oneCellAnchor>
  <xdr:twoCellAnchor>
    <xdr:from>
      <xdr:col>23</xdr:col>
      <xdr:colOff>257175</xdr:colOff>
      <xdr:row>69</xdr:row>
      <xdr:rowOff>57150</xdr:rowOff>
    </xdr:from>
    <xdr:to>
      <xdr:col>24</xdr:col>
      <xdr:colOff>142875</xdr:colOff>
      <xdr:row>69</xdr:row>
      <xdr:rowOff>238125</xdr:rowOff>
    </xdr:to>
    <xdr:pic macro="[0]!modInstruction.Process_Page_Last">
      <xdr:nvPicPr>
        <xdr:cNvPr id="48" name="PAGE_LAST" descr="tick_circle_3887.png" hidden="1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8448675" y="4572000"/>
          <a:ext cx="180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95250</xdr:colOff>
      <xdr:row>69</xdr:row>
      <xdr:rowOff>57150</xdr:rowOff>
    </xdr:from>
    <xdr:to>
      <xdr:col>19</xdr:col>
      <xdr:colOff>276225</xdr:colOff>
      <xdr:row>69</xdr:row>
      <xdr:rowOff>238125</xdr:rowOff>
    </xdr:to>
    <xdr:pic macro="[0]!modInstruction.Process_Page_First">
      <xdr:nvPicPr>
        <xdr:cNvPr id="49" name="PAGE_FIRST" descr="tick_circle_3887.png" hidden="1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7105650" y="4572000"/>
          <a:ext cx="180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9525</xdr:colOff>
      <xdr:row>69</xdr:row>
      <xdr:rowOff>28575</xdr:rowOff>
    </xdr:from>
    <xdr:to>
      <xdr:col>20</xdr:col>
      <xdr:colOff>257175</xdr:colOff>
      <xdr:row>69</xdr:row>
      <xdr:rowOff>276225</xdr:rowOff>
    </xdr:to>
    <xdr:pic macro="[0]!modInstruction.Process_Page_Back">
      <xdr:nvPicPr>
        <xdr:cNvPr id="50" name="PAGE_BACK" descr="tick_circle_3887.png" hidden="1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7315200" y="457200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276225</xdr:colOff>
      <xdr:row>69</xdr:row>
      <xdr:rowOff>28575</xdr:rowOff>
    </xdr:from>
    <xdr:to>
      <xdr:col>23</xdr:col>
      <xdr:colOff>228600</xdr:colOff>
      <xdr:row>69</xdr:row>
      <xdr:rowOff>276225</xdr:rowOff>
    </xdr:to>
    <xdr:pic macro="[0]!modInstruction.Process_Page_Next">
      <xdr:nvPicPr>
        <xdr:cNvPr id="51" name="PAGE_NEXT" descr="tick_circle_3887.png" hidden="1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8172450" y="457200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19050</xdr:colOff>
      <xdr:row>69</xdr:row>
      <xdr:rowOff>47625</xdr:rowOff>
    </xdr:from>
    <xdr:to>
      <xdr:col>22</xdr:col>
      <xdr:colOff>228600</xdr:colOff>
      <xdr:row>69</xdr:row>
      <xdr:rowOff>257175</xdr:rowOff>
    </xdr:to>
    <xdr:sp>
      <xdr:nvSpPr>
        <xdr:cNvPr id="52" name="PAGE_NUMBER_AREA"/>
        <xdr:cNvSpPr>
          <a:spLocks/>
        </xdr:cNvSpPr>
      </xdr:nvSpPr>
      <xdr:spPr>
        <a:xfrm>
          <a:off x="7620000" y="4572000"/>
          <a:ext cx="504825" cy="0"/>
        </a:xfrm>
        <a:prstGeom prst="roundRect">
          <a:avLst/>
        </a:prstGeom>
        <a:solidFill>
          <a:srgbClr val="FFFFFF"/>
        </a:solidFill>
        <a:ln w="15875" cmpd="sng">
          <a:solidFill>
            <a:srgbClr val="7F7F7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1/1</a:t>
          </a:r>
        </a:p>
      </xdr:txBody>
    </xdr:sp>
    <xdr:clientData/>
  </xdr:twoCellAnchor>
  <xdr:twoCellAnchor>
    <xdr:from>
      <xdr:col>19</xdr:col>
      <xdr:colOff>161925</xdr:colOff>
      <xdr:row>1</xdr:row>
      <xdr:rowOff>38100</xdr:rowOff>
    </xdr:from>
    <xdr:to>
      <xdr:col>25</xdr:col>
      <xdr:colOff>0</xdr:colOff>
      <xdr:row>2</xdr:row>
      <xdr:rowOff>152400</xdr:rowOff>
    </xdr:to>
    <xdr:sp macro="[0]!modInstruction.cmdStart_Click_Handler">
      <xdr:nvSpPr>
        <xdr:cNvPr id="53" name="cmdStart" hidden="1"/>
        <xdr:cNvSpPr>
          <a:spLocks/>
        </xdr:cNvSpPr>
      </xdr:nvSpPr>
      <xdr:spPr>
        <a:xfrm>
          <a:off x="7172325" y="171450"/>
          <a:ext cx="1609725" cy="323850"/>
        </a:xfrm>
        <a:prstGeom prst="roundRect">
          <a:avLst/>
        </a:prstGeom>
        <a:gradFill rotWithShape="1">
          <a:lin ang="5400000" scaled="1"/>
        </a:gradFill>
        <a:ln w="9525" cmpd="sng">
          <a:solidFill>
            <a:srgbClr val="7F7F7F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Приступить к заполнению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66675</xdr:colOff>
      <xdr:row>0</xdr:row>
      <xdr:rowOff>47625</xdr:rowOff>
    </xdr:from>
    <xdr:to>
      <xdr:col>6</xdr:col>
      <xdr:colOff>76200</xdr:colOff>
      <xdr:row>0</xdr:row>
      <xdr:rowOff>304800</xdr:rowOff>
    </xdr:to>
    <xdr:sp macro="[0]!modUpdTemplLogger.Clear">
      <xdr:nvSpPr>
        <xdr:cNvPr id="1" name="cmdStart"/>
        <xdr:cNvSpPr>
          <a:spLocks/>
        </xdr:cNvSpPr>
      </xdr:nvSpPr>
      <xdr:spPr>
        <a:xfrm>
          <a:off x="9544050" y="47625"/>
          <a:ext cx="1838325" cy="257175"/>
        </a:xfrm>
        <a:prstGeom prst="roundRect">
          <a:avLst/>
        </a:prstGeom>
        <a:gradFill rotWithShape="1">
          <a:gsLst>
            <a:gs pos="0">
              <a:srgbClr val="FFFFFF"/>
            </a:gs>
            <a:gs pos="100000">
              <a:srgbClr val="C0C0C0"/>
            </a:gs>
          </a:gsLst>
          <a:lin ang="5400000" scaled="1"/>
        </a:gradFill>
        <a:ln w="3175" cmpd="sng">
          <a:solidFill>
            <a:srgbClr val="C0C0C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Очистить лог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781050</xdr:colOff>
      <xdr:row>9</xdr:row>
      <xdr:rowOff>57150</xdr:rowOff>
    </xdr:from>
    <xdr:to>
      <xdr:col>5</xdr:col>
      <xdr:colOff>2619375</xdr:colOff>
      <xdr:row>9</xdr:row>
      <xdr:rowOff>342900</xdr:rowOff>
    </xdr:to>
    <xdr:sp macro="[0]!modList00.cmdOrgChoice_Click_Handler">
      <xdr:nvSpPr>
        <xdr:cNvPr id="1" name="cmdOrgChoice"/>
        <xdr:cNvSpPr>
          <a:spLocks/>
        </xdr:cNvSpPr>
      </xdr:nvSpPr>
      <xdr:spPr>
        <a:xfrm>
          <a:off x="3743325" y="1419225"/>
          <a:ext cx="1838325" cy="285750"/>
        </a:xfrm>
        <a:prstGeom prst="roundRect">
          <a:avLst/>
        </a:prstGeom>
        <a:gradFill rotWithShape="1">
          <a:gsLst>
            <a:gs pos="0">
              <a:srgbClr val="FFFFFF"/>
            </a:gs>
            <a:gs pos="100000">
              <a:srgbClr val="C0C0C0"/>
            </a:gs>
          </a:gsLst>
          <a:lin ang="5400000" scaled="1"/>
        </a:gradFill>
        <a:ln w="3175" cmpd="sng">
          <a:solidFill>
            <a:srgbClr val="C0C0C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Выбор организации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28575</xdr:colOff>
      <xdr:row>6</xdr:row>
      <xdr:rowOff>28575</xdr:rowOff>
    </xdr:from>
    <xdr:to>
      <xdr:col>3</xdr:col>
      <xdr:colOff>66675</xdr:colOff>
      <xdr:row>7</xdr:row>
      <xdr:rowOff>171450</xdr:rowOff>
    </xdr:to>
    <xdr:pic macro="[0]!modList00.FREEZE_PANES">
      <xdr:nvPicPr>
        <xdr:cNvPr id="1" name="FREEZE_PANES_G12" descr="update_org.png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" y="28575"/>
          <a:ext cx="2857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28575</xdr:colOff>
      <xdr:row>6</xdr:row>
      <xdr:rowOff>28575</xdr:rowOff>
    </xdr:from>
    <xdr:to>
      <xdr:col>3</xdr:col>
      <xdr:colOff>66675</xdr:colOff>
      <xdr:row>7</xdr:row>
      <xdr:rowOff>171450</xdr:rowOff>
    </xdr:to>
    <xdr:pic macro="[0]!modList00.FREEZE_PANES">
      <xdr:nvPicPr>
        <xdr:cNvPr id="1" name="FREEZE_PANES_G12" descr="update_org.png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" y="28575"/>
          <a:ext cx="2857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28575</xdr:colOff>
      <xdr:row>7</xdr:row>
      <xdr:rowOff>28575</xdr:rowOff>
    </xdr:from>
    <xdr:to>
      <xdr:col>3</xdr:col>
      <xdr:colOff>28575</xdr:colOff>
      <xdr:row>8</xdr:row>
      <xdr:rowOff>171450</xdr:rowOff>
    </xdr:to>
    <xdr:pic macro="[0]!modList00.FREEZE_PANES">
      <xdr:nvPicPr>
        <xdr:cNvPr id="1" name="FREEZE_PANES_H15" descr="update_org.png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" y="28575"/>
          <a:ext cx="2857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28575</xdr:colOff>
      <xdr:row>7</xdr:row>
      <xdr:rowOff>28575</xdr:rowOff>
    </xdr:from>
    <xdr:to>
      <xdr:col>3</xdr:col>
      <xdr:colOff>28575</xdr:colOff>
      <xdr:row>8</xdr:row>
      <xdr:rowOff>171450</xdr:rowOff>
    </xdr:to>
    <xdr:pic macro="[0]!modList00.FREEZE_PANES">
      <xdr:nvPicPr>
        <xdr:cNvPr id="1" name="FREEZE_PANES_G12" descr="update_org.png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" y="28575"/>
          <a:ext cx="2857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2</xdr:row>
      <xdr:rowOff>0</xdr:rowOff>
    </xdr:from>
    <xdr:to>
      <xdr:col>6</xdr:col>
      <xdr:colOff>333375</xdr:colOff>
      <xdr:row>4</xdr:row>
      <xdr:rowOff>19050</xdr:rowOff>
    </xdr:to>
    <xdr:pic>
      <xdr:nvPicPr>
        <xdr:cNvPr id="1" name="cmdGetListAllSheet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8650" y="285750"/>
          <a:ext cx="21621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support.eias.ru/index.php?a=add&amp;catid=5" TargetMode="External" /><Relationship Id="rId2" Type="http://schemas.openxmlformats.org/officeDocument/2006/relationships/hyperlink" Target="http://support.eias.ru/index.php?a=add&amp;catid=5" TargetMode="External" /><Relationship Id="rId3" Type="http://schemas.openxmlformats.org/officeDocument/2006/relationships/hyperlink" Target="mailto:RRomashchenko@fstrf.ru" TargetMode="External" /><Relationship Id="rId4" Type="http://schemas.openxmlformats.org/officeDocument/2006/relationships/hyperlink" Target="mailto:AKustova@fstrf.ru" TargetMode="External" /><Relationship Id="rId5" Type="http://schemas.openxmlformats.org/officeDocument/2006/relationships/hyperlink" Target="http://support.eias.ru/index.php?a=add&amp;catid=5" TargetMode="External" /><Relationship Id="rId6" Type="http://schemas.openxmlformats.org/officeDocument/2006/relationships/hyperlink" Target="mailto:sp@eias.ru" TargetMode="External" /><Relationship Id="rId7" Type="http://schemas.openxmlformats.org/officeDocument/2006/relationships/hyperlink" Target="http://eias.ru/?page=show_templates" TargetMode="External" /><Relationship Id="rId8" Type="http://schemas.openxmlformats.org/officeDocument/2006/relationships/drawing" Target="../drawings/drawing1.xml" /><Relationship Id="rId9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Instruction"/>
  <dimension ref="A1:AC108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3.28125" style="141" customWidth="1"/>
    <col min="2" max="2" width="8.7109375" style="141" customWidth="1"/>
    <col min="3" max="3" width="22.28125" style="141" customWidth="1"/>
    <col min="4" max="4" width="4.28125" style="141" customWidth="1"/>
    <col min="5" max="6" width="4.421875" style="141" customWidth="1"/>
    <col min="7" max="7" width="4.57421875" style="141" customWidth="1"/>
    <col min="8" max="24" width="4.421875" style="141" customWidth="1"/>
    <col min="25" max="25" width="4.421875" style="142" customWidth="1"/>
    <col min="26" max="26" width="9.140625" style="141" customWidth="1"/>
    <col min="27" max="27" width="9.140625" style="143" customWidth="1"/>
    <col min="28" max="16384" width="9.140625" style="141" customWidth="1"/>
  </cols>
  <sheetData>
    <row r="1" spans="1:27" ht="10.5" customHeight="1">
      <c r="A1" s="140"/>
      <c r="AA1" s="143" t="s">
        <v>225</v>
      </c>
    </row>
    <row r="2" spans="2:27" ht="16.5" customHeight="1">
      <c r="B2" s="239" t="e">
        <f>"Код шаблона: "&amp;GetCode()</f>
        <v>#NAME?</v>
      </c>
      <c r="C2" s="239"/>
      <c r="D2" s="239"/>
      <c r="E2" s="239"/>
      <c r="F2" s="239"/>
      <c r="G2" s="239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2"/>
      <c r="Y2" s="143"/>
      <c r="AA2" s="141"/>
    </row>
    <row r="3" spans="2:25" ht="18" customHeight="1">
      <c r="B3" s="240" t="e">
        <f>"Версия "&amp;GetVersion()</f>
        <v>#NAME?</v>
      </c>
      <c r="C3" s="240"/>
      <c r="D3" s="145"/>
      <c r="E3" s="145"/>
      <c r="F3" s="145"/>
      <c r="G3" s="145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4"/>
      <c r="T3" s="144"/>
      <c r="U3" s="144"/>
      <c r="V3" s="146"/>
      <c r="W3" s="146"/>
      <c r="X3" s="146"/>
      <c r="Y3" s="146"/>
    </row>
    <row r="4" spans="2:25" ht="6" customHeight="1">
      <c r="B4" s="147"/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6"/>
      <c r="X4" s="146"/>
      <c r="Y4" s="146"/>
    </row>
    <row r="5" spans="1:29" ht="32.25" customHeight="1">
      <c r="A5" s="148"/>
      <c r="B5" s="241" t="str">
        <f>Титульный!E5</f>
        <v>Предложения сетевой компании по технологическому расходу электроэнергии (мощности) - потерям в электрических сетях</v>
      </c>
      <c r="C5" s="242"/>
      <c r="D5" s="242"/>
      <c r="E5" s="242"/>
      <c r="F5" s="242"/>
      <c r="G5" s="242"/>
      <c r="H5" s="242"/>
      <c r="I5" s="242"/>
      <c r="J5" s="242"/>
      <c r="K5" s="242"/>
      <c r="L5" s="242"/>
      <c r="M5" s="242"/>
      <c r="N5" s="242"/>
      <c r="O5" s="242"/>
      <c r="P5" s="242"/>
      <c r="Q5" s="242"/>
      <c r="R5" s="242"/>
      <c r="S5" s="242"/>
      <c r="T5" s="242"/>
      <c r="U5" s="242"/>
      <c r="V5" s="242"/>
      <c r="W5" s="242"/>
      <c r="X5" s="242"/>
      <c r="Y5" s="243"/>
      <c r="Z5" s="148"/>
      <c r="AB5" s="148"/>
      <c r="AC5" s="148"/>
    </row>
    <row r="6" spans="1:25" ht="9.75" customHeight="1">
      <c r="A6" s="149"/>
      <c r="B6" s="150"/>
      <c r="C6" s="151"/>
      <c r="D6" s="152"/>
      <c r="E6" s="152"/>
      <c r="F6" s="152"/>
      <c r="G6" s="152"/>
      <c r="H6" s="152"/>
      <c r="I6" s="152"/>
      <c r="J6" s="152"/>
      <c r="K6" s="152"/>
      <c r="L6" s="152"/>
      <c r="M6" s="152"/>
      <c r="N6" s="152"/>
      <c r="O6" s="152"/>
      <c r="P6" s="152"/>
      <c r="Q6" s="152"/>
      <c r="R6" s="152"/>
      <c r="S6" s="152"/>
      <c r="T6" s="152"/>
      <c r="U6" s="152"/>
      <c r="V6" s="152"/>
      <c r="W6" s="152"/>
      <c r="X6" s="152"/>
      <c r="Y6" s="153"/>
    </row>
    <row r="7" spans="1:25" ht="15" customHeight="1">
      <c r="A7" s="149"/>
      <c r="B7" s="154"/>
      <c r="C7" s="155"/>
      <c r="D7" s="152"/>
      <c r="E7" s="234" t="s">
        <v>226</v>
      </c>
      <c r="F7" s="234"/>
      <c r="G7" s="234"/>
      <c r="H7" s="234"/>
      <c r="I7" s="234"/>
      <c r="J7" s="234"/>
      <c r="K7" s="234"/>
      <c r="L7" s="234"/>
      <c r="M7" s="234"/>
      <c r="N7" s="234"/>
      <c r="O7" s="234"/>
      <c r="P7" s="234"/>
      <c r="Q7" s="234"/>
      <c r="R7" s="234"/>
      <c r="S7" s="234"/>
      <c r="T7" s="234"/>
      <c r="U7" s="234"/>
      <c r="V7" s="234"/>
      <c r="W7" s="234"/>
      <c r="X7" s="234"/>
      <c r="Y7" s="153"/>
    </row>
    <row r="8" spans="1:25" ht="15" customHeight="1">
      <c r="A8" s="149"/>
      <c r="B8" s="154"/>
      <c r="C8" s="155"/>
      <c r="D8" s="152"/>
      <c r="E8" s="234"/>
      <c r="F8" s="234"/>
      <c r="G8" s="234"/>
      <c r="H8" s="234"/>
      <c r="I8" s="234"/>
      <c r="J8" s="234"/>
      <c r="K8" s="234"/>
      <c r="L8" s="234"/>
      <c r="M8" s="234"/>
      <c r="N8" s="234"/>
      <c r="O8" s="234"/>
      <c r="P8" s="234"/>
      <c r="Q8" s="234"/>
      <c r="R8" s="234"/>
      <c r="S8" s="234"/>
      <c r="T8" s="234"/>
      <c r="U8" s="234"/>
      <c r="V8" s="234"/>
      <c r="W8" s="234"/>
      <c r="X8" s="234"/>
      <c r="Y8" s="153"/>
    </row>
    <row r="9" spans="1:25" ht="15" customHeight="1">
      <c r="A9" s="149"/>
      <c r="B9" s="154"/>
      <c r="C9" s="155"/>
      <c r="D9" s="152"/>
      <c r="E9" s="234"/>
      <c r="F9" s="234"/>
      <c r="G9" s="234"/>
      <c r="H9" s="234"/>
      <c r="I9" s="234"/>
      <c r="J9" s="234"/>
      <c r="K9" s="234"/>
      <c r="L9" s="234"/>
      <c r="M9" s="234"/>
      <c r="N9" s="234"/>
      <c r="O9" s="234"/>
      <c r="P9" s="234"/>
      <c r="Q9" s="234"/>
      <c r="R9" s="234"/>
      <c r="S9" s="234"/>
      <c r="T9" s="234"/>
      <c r="U9" s="234"/>
      <c r="V9" s="234"/>
      <c r="W9" s="234"/>
      <c r="X9" s="234"/>
      <c r="Y9" s="153"/>
    </row>
    <row r="10" spans="1:25" ht="10.5" customHeight="1">
      <c r="A10" s="149"/>
      <c r="B10" s="154"/>
      <c r="C10" s="155"/>
      <c r="D10" s="152"/>
      <c r="E10" s="234"/>
      <c r="F10" s="234"/>
      <c r="G10" s="234"/>
      <c r="H10" s="234"/>
      <c r="I10" s="234"/>
      <c r="J10" s="234"/>
      <c r="K10" s="234"/>
      <c r="L10" s="234"/>
      <c r="M10" s="234"/>
      <c r="N10" s="234"/>
      <c r="O10" s="234"/>
      <c r="P10" s="234"/>
      <c r="Q10" s="234"/>
      <c r="R10" s="234"/>
      <c r="S10" s="234"/>
      <c r="T10" s="234"/>
      <c r="U10" s="234"/>
      <c r="V10" s="234"/>
      <c r="W10" s="234"/>
      <c r="X10" s="234"/>
      <c r="Y10" s="153"/>
    </row>
    <row r="11" spans="1:25" ht="27" customHeight="1">
      <c r="A11" s="149"/>
      <c r="B11" s="154"/>
      <c r="C11" s="155"/>
      <c r="D11" s="152"/>
      <c r="E11" s="234"/>
      <c r="F11" s="234"/>
      <c r="G11" s="234"/>
      <c r="H11" s="234"/>
      <c r="I11" s="234"/>
      <c r="J11" s="234"/>
      <c r="K11" s="234"/>
      <c r="L11" s="234"/>
      <c r="M11" s="234"/>
      <c r="N11" s="234"/>
      <c r="O11" s="234"/>
      <c r="P11" s="234"/>
      <c r="Q11" s="234"/>
      <c r="R11" s="234"/>
      <c r="S11" s="234"/>
      <c r="T11" s="234"/>
      <c r="U11" s="234"/>
      <c r="V11" s="234"/>
      <c r="W11" s="234"/>
      <c r="X11" s="234"/>
      <c r="Y11" s="153"/>
    </row>
    <row r="12" spans="1:25" ht="12" customHeight="1">
      <c r="A12" s="149"/>
      <c r="B12" s="154"/>
      <c r="C12" s="155"/>
      <c r="D12" s="152"/>
      <c r="E12" s="234"/>
      <c r="F12" s="234"/>
      <c r="G12" s="234"/>
      <c r="H12" s="234"/>
      <c r="I12" s="234"/>
      <c r="J12" s="234"/>
      <c r="K12" s="234"/>
      <c r="L12" s="234"/>
      <c r="M12" s="234"/>
      <c r="N12" s="234"/>
      <c r="O12" s="234"/>
      <c r="P12" s="234"/>
      <c r="Q12" s="234"/>
      <c r="R12" s="234"/>
      <c r="S12" s="234"/>
      <c r="T12" s="234"/>
      <c r="U12" s="234"/>
      <c r="V12" s="234"/>
      <c r="W12" s="234"/>
      <c r="X12" s="234"/>
      <c r="Y12" s="153"/>
    </row>
    <row r="13" spans="1:25" ht="38.25" customHeight="1">
      <c r="A13" s="149"/>
      <c r="B13" s="154"/>
      <c r="C13" s="155"/>
      <c r="D13" s="152"/>
      <c r="E13" s="234"/>
      <c r="F13" s="234"/>
      <c r="G13" s="234"/>
      <c r="H13" s="234"/>
      <c r="I13" s="234"/>
      <c r="J13" s="234"/>
      <c r="K13" s="234"/>
      <c r="L13" s="234"/>
      <c r="M13" s="234"/>
      <c r="N13" s="234"/>
      <c r="O13" s="234"/>
      <c r="P13" s="234"/>
      <c r="Q13" s="234"/>
      <c r="R13" s="234"/>
      <c r="S13" s="234"/>
      <c r="T13" s="234"/>
      <c r="U13" s="234"/>
      <c r="V13" s="234"/>
      <c r="W13" s="234"/>
      <c r="X13" s="234"/>
      <c r="Y13" s="156"/>
    </row>
    <row r="14" spans="1:25" ht="15" customHeight="1">
      <c r="A14" s="149"/>
      <c r="B14" s="154"/>
      <c r="C14" s="155"/>
      <c r="D14" s="152"/>
      <c r="E14" s="234" t="s">
        <v>227</v>
      </c>
      <c r="F14" s="234"/>
      <c r="G14" s="234"/>
      <c r="H14" s="234"/>
      <c r="I14" s="234"/>
      <c r="J14" s="234"/>
      <c r="K14" s="234"/>
      <c r="L14" s="234"/>
      <c r="M14" s="234"/>
      <c r="N14" s="234"/>
      <c r="O14" s="234"/>
      <c r="P14" s="234"/>
      <c r="Q14" s="234"/>
      <c r="R14" s="234"/>
      <c r="S14" s="234"/>
      <c r="T14" s="234"/>
      <c r="U14" s="234"/>
      <c r="V14" s="234"/>
      <c r="W14" s="234"/>
      <c r="X14" s="234"/>
      <c r="Y14" s="153"/>
    </row>
    <row r="15" spans="1:25" ht="15">
      <c r="A15" s="149"/>
      <c r="B15" s="154"/>
      <c r="C15" s="155"/>
      <c r="D15" s="152"/>
      <c r="E15" s="234"/>
      <c r="F15" s="234"/>
      <c r="G15" s="234"/>
      <c r="H15" s="234"/>
      <c r="I15" s="234"/>
      <c r="J15" s="234"/>
      <c r="K15" s="234"/>
      <c r="L15" s="234"/>
      <c r="M15" s="234"/>
      <c r="N15" s="234"/>
      <c r="O15" s="234"/>
      <c r="P15" s="234"/>
      <c r="Q15" s="234"/>
      <c r="R15" s="234"/>
      <c r="S15" s="234"/>
      <c r="T15" s="234"/>
      <c r="U15" s="234"/>
      <c r="V15" s="234"/>
      <c r="W15" s="234"/>
      <c r="X15" s="234"/>
      <c r="Y15" s="153"/>
    </row>
    <row r="16" spans="1:25" ht="15">
      <c r="A16" s="149"/>
      <c r="B16" s="154"/>
      <c r="C16" s="155"/>
      <c r="D16" s="152"/>
      <c r="E16" s="234"/>
      <c r="F16" s="234"/>
      <c r="G16" s="234"/>
      <c r="H16" s="234"/>
      <c r="I16" s="234"/>
      <c r="J16" s="234"/>
      <c r="K16" s="234"/>
      <c r="L16" s="234"/>
      <c r="M16" s="234"/>
      <c r="N16" s="234"/>
      <c r="O16" s="234"/>
      <c r="P16" s="234"/>
      <c r="Q16" s="234"/>
      <c r="R16" s="234"/>
      <c r="S16" s="234"/>
      <c r="T16" s="234"/>
      <c r="U16" s="234"/>
      <c r="V16" s="234"/>
      <c r="W16" s="234"/>
      <c r="X16" s="234"/>
      <c r="Y16" s="153"/>
    </row>
    <row r="17" spans="1:25" ht="15" customHeight="1">
      <c r="A17" s="149"/>
      <c r="B17" s="154"/>
      <c r="C17" s="155"/>
      <c r="D17" s="152"/>
      <c r="E17" s="234"/>
      <c r="F17" s="234"/>
      <c r="G17" s="234"/>
      <c r="H17" s="234"/>
      <c r="I17" s="234"/>
      <c r="J17" s="234"/>
      <c r="K17" s="234"/>
      <c r="L17" s="234"/>
      <c r="M17" s="234"/>
      <c r="N17" s="234"/>
      <c r="O17" s="234"/>
      <c r="P17" s="234"/>
      <c r="Q17" s="234"/>
      <c r="R17" s="234"/>
      <c r="S17" s="234"/>
      <c r="T17" s="234"/>
      <c r="U17" s="234"/>
      <c r="V17" s="234"/>
      <c r="W17" s="234"/>
      <c r="X17" s="234"/>
      <c r="Y17" s="153"/>
    </row>
    <row r="18" spans="1:25" ht="15">
      <c r="A18" s="149"/>
      <c r="B18" s="154"/>
      <c r="C18" s="155"/>
      <c r="D18" s="152"/>
      <c r="E18" s="234"/>
      <c r="F18" s="234"/>
      <c r="G18" s="234"/>
      <c r="H18" s="234"/>
      <c r="I18" s="234"/>
      <c r="J18" s="234"/>
      <c r="K18" s="234"/>
      <c r="L18" s="234"/>
      <c r="M18" s="234"/>
      <c r="N18" s="234"/>
      <c r="O18" s="234"/>
      <c r="P18" s="234"/>
      <c r="Q18" s="234"/>
      <c r="R18" s="234"/>
      <c r="S18" s="234"/>
      <c r="T18" s="234"/>
      <c r="U18" s="234"/>
      <c r="V18" s="234"/>
      <c r="W18" s="234"/>
      <c r="X18" s="234"/>
      <c r="Y18" s="153"/>
    </row>
    <row r="19" spans="1:25" ht="59.25" customHeight="1">
      <c r="A19" s="149"/>
      <c r="B19" s="154"/>
      <c r="C19" s="155"/>
      <c r="D19" s="157"/>
      <c r="E19" s="234"/>
      <c r="F19" s="234"/>
      <c r="G19" s="234"/>
      <c r="H19" s="234"/>
      <c r="I19" s="234"/>
      <c r="J19" s="234"/>
      <c r="K19" s="234"/>
      <c r="L19" s="234"/>
      <c r="M19" s="234"/>
      <c r="N19" s="234"/>
      <c r="O19" s="234"/>
      <c r="P19" s="234"/>
      <c r="Q19" s="234"/>
      <c r="R19" s="234"/>
      <c r="S19" s="234"/>
      <c r="T19" s="234"/>
      <c r="U19" s="234"/>
      <c r="V19" s="234"/>
      <c r="W19" s="234"/>
      <c r="X19" s="234"/>
      <c r="Y19" s="153"/>
    </row>
    <row r="20" spans="1:25" ht="15" hidden="1">
      <c r="A20" s="149"/>
      <c r="B20" s="154"/>
      <c r="C20" s="155"/>
      <c r="D20" s="157"/>
      <c r="E20" s="158"/>
      <c r="F20" s="158"/>
      <c r="G20" s="158"/>
      <c r="H20" s="158"/>
      <c r="I20" s="158"/>
      <c r="J20" s="158"/>
      <c r="K20" s="158"/>
      <c r="L20" s="158"/>
      <c r="M20" s="158"/>
      <c r="N20" s="158"/>
      <c r="O20" s="158"/>
      <c r="P20" s="158"/>
      <c r="Q20" s="158"/>
      <c r="R20" s="158"/>
      <c r="S20" s="158"/>
      <c r="T20" s="158"/>
      <c r="U20" s="158"/>
      <c r="V20" s="158"/>
      <c r="W20" s="158"/>
      <c r="X20" s="158"/>
      <c r="Y20" s="153"/>
    </row>
    <row r="21" spans="1:25" ht="14.25" customHeight="1" hidden="1">
      <c r="A21" s="149"/>
      <c r="B21" s="154"/>
      <c r="C21" s="155"/>
      <c r="D21" s="150"/>
      <c r="E21" s="159" t="s">
        <v>228</v>
      </c>
      <c r="F21" s="235" t="s">
        <v>229</v>
      </c>
      <c r="G21" s="236"/>
      <c r="H21" s="236"/>
      <c r="I21" s="236"/>
      <c r="J21" s="236"/>
      <c r="K21" s="236"/>
      <c r="L21" s="236"/>
      <c r="M21" s="236"/>
      <c r="N21" s="160"/>
      <c r="O21" s="161" t="s">
        <v>228</v>
      </c>
      <c r="P21" s="237" t="s">
        <v>230</v>
      </c>
      <c r="Q21" s="238"/>
      <c r="R21" s="238"/>
      <c r="S21" s="238"/>
      <c r="T21" s="238"/>
      <c r="U21" s="238"/>
      <c r="V21" s="238"/>
      <c r="W21" s="238"/>
      <c r="X21" s="238"/>
      <c r="Y21" s="153"/>
    </row>
    <row r="22" spans="1:25" ht="14.25" customHeight="1" hidden="1">
      <c r="A22" s="149"/>
      <c r="B22" s="154"/>
      <c r="C22" s="155"/>
      <c r="D22" s="150"/>
      <c r="E22" s="162" t="s">
        <v>228</v>
      </c>
      <c r="F22" s="235" t="s">
        <v>231</v>
      </c>
      <c r="G22" s="236"/>
      <c r="H22" s="236"/>
      <c r="I22" s="236"/>
      <c r="J22" s="236"/>
      <c r="K22" s="236"/>
      <c r="L22" s="236"/>
      <c r="M22" s="236"/>
      <c r="N22" s="160"/>
      <c r="O22" s="163" t="s">
        <v>228</v>
      </c>
      <c r="P22" s="237" t="s">
        <v>232</v>
      </c>
      <c r="Q22" s="238"/>
      <c r="R22" s="238"/>
      <c r="S22" s="238"/>
      <c r="T22" s="238"/>
      <c r="U22" s="238"/>
      <c r="V22" s="238"/>
      <c r="W22" s="238"/>
      <c r="X22" s="238"/>
      <c r="Y22" s="153"/>
    </row>
    <row r="23" spans="1:25" ht="27" customHeight="1" hidden="1">
      <c r="A23" s="149"/>
      <c r="B23" s="154"/>
      <c r="C23" s="155"/>
      <c r="D23" s="150"/>
      <c r="E23" s="152"/>
      <c r="F23" s="152"/>
      <c r="G23" s="152"/>
      <c r="H23" s="152"/>
      <c r="I23" s="152"/>
      <c r="J23" s="152"/>
      <c r="K23" s="152"/>
      <c r="L23" s="152"/>
      <c r="M23" s="152"/>
      <c r="N23" s="152"/>
      <c r="O23" s="152"/>
      <c r="P23" s="152"/>
      <c r="Q23" s="152"/>
      <c r="R23" s="152"/>
      <c r="S23" s="152"/>
      <c r="T23" s="152"/>
      <c r="U23" s="152"/>
      <c r="V23" s="152"/>
      <c r="W23" s="152"/>
      <c r="X23" s="152"/>
      <c r="Y23" s="153"/>
    </row>
    <row r="24" spans="1:25" ht="10.5" customHeight="1" hidden="1">
      <c r="A24" s="149"/>
      <c r="B24" s="154"/>
      <c r="C24" s="155"/>
      <c r="D24" s="150"/>
      <c r="E24" s="152"/>
      <c r="F24" s="152"/>
      <c r="G24" s="152"/>
      <c r="H24" s="152"/>
      <c r="I24" s="152"/>
      <c r="J24" s="152"/>
      <c r="K24" s="152"/>
      <c r="L24" s="152"/>
      <c r="M24" s="152"/>
      <c r="N24" s="152"/>
      <c r="O24" s="152"/>
      <c r="P24" s="152"/>
      <c r="Q24" s="152"/>
      <c r="R24" s="152"/>
      <c r="S24" s="152"/>
      <c r="T24" s="152"/>
      <c r="U24" s="152"/>
      <c r="V24" s="152"/>
      <c r="W24" s="152"/>
      <c r="X24" s="152"/>
      <c r="Y24" s="153"/>
    </row>
    <row r="25" spans="1:25" ht="27" customHeight="1" hidden="1">
      <c r="A25" s="149"/>
      <c r="B25" s="154"/>
      <c r="C25" s="155"/>
      <c r="D25" s="150"/>
      <c r="E25" s="152"/>
      <c r="F25" s="152"/>
      <c r="G25" s="152"/>
      <c r="H25" s="152"/>
      <c r="I25" s="152"/>
      <c r="J25" s="152"/>
      <c r="K25" s="152"/>
      <c r="L25" s="152"/>
      <c r="M25" s="152"/>
      <c r="N25" s="152"/>
      <c r="O25" s="152"/>
      <c r="P25" s="152"/>
      <c r="Q25" s="152"/>
      <c r="R25" s="152"/>
      <c r="S25" s="152"/>
      <c r="T25" s="152"/>
      <c r="U25" s="152"/>
      <c r="V25" s="152"/>
      <c r="W25" s="152"/>
      <c r="X25" s="152"/>
      <c r="Y25" s="153"/>
    </row>
    <row r="26" spans="1:25" ht="12" customHeight="1" hidden="1">
      <c r="A26" s="149"/>
      <c r="B26" s="154"/>
      <c r="C26" s="155"/>
      <c r="D26" s="150"/>
      <c r="E26" s="152"/>
      <c r="F26" s="152"/>
      <c r="G26" s="152"/>
      <c r="H26" s="152"/>
      <c r="I26" s="152"/>
      <c r="J26" s="152"/>
      <c r="K26" s="152"/>
      <c r="L26" s="152"/>
      <c r="M26" s="152"/>
      <c r="N26" s="152"/>
      <c r="O26" s="152"/>
      <c r="P26" s="152"/>
      <c r="Q26" s="152"/>
      <c r="R26" s="152"/>
      <c r="S26" s="152"/>
      <c r="T26" s="152"/>
      <c r="U26" s="152"/>
      <c r="V26" s="152"/>
      <c r="W26" s="152"/>
      <c r="X26" s="152"/>
      <c r="Y26" s="153"/>
    </row>
    <row r="27" spans="1:25" ht="38.25" customHeight="1" hidden="1">
      <c r="A27" s="149"/>
      <c r="B27" s="154"/>
      <c r="C27" s="155"/>
      <c r="D27" s="150"/>
      <c r="E27" s="152"/>
      <c r="F27" s="152"/>
      <c r="G27" s="152"/>
      <c r="H27" s="152"/>
      <c r="I27" s="152"/>
      <c r="J27" s="152"/>
      <c r="K27" s="152"/>
      <c r="L27" s="152"/>
      <c r="M27" s="152"/>
      <c r="N27" s="152"/>
      <c r="O27" s="152"/>
      <c r="P27" s="152"/>
      <c r="Q27" s="152"/>
      <c r="R27" s="152"/>
      <c r="S27" s="152"/>
      <c r="T27" s="152"/>
      <c r="U27" s="152"/>
      <c r="V27" s="152"/>
      <c r="W27" s="152"/>
      <c r="X27" s="152"/>
      <c r="Y27" s="153"/>
    </row>
    <row r="28" spans="1:25" ht="15" hidden="1">
      <c r="A28" s="149"/>
      <c r="B28" s="154"/>
      <c r="C28" s="155"/>
      <c r="D28" s="150"/>
      <c r="E28" s="152"/>
      <c r="F28" s="152"/>
      <c r="G28" s="152"/>
      <c r="H28" s="152"/>
      <c r="I28" s="152"/>
      <c r="J28" s="152"/>
      <c r="K28" s="152"/>
      <c r="L28" s="152"/>
      <c r="M28" s="152"/>
      <c r="N28" s="152"/>
      <c r="O28" s="152"/>
      <c r="P28" s="152"/>
      <c r="Q28" s="152"/>
      <c r="R28" s="152"/>
      <c r="S28" s="152"/>
      <c r="T28" s="152"/>
      <c r="U28" s="152"/>
      <c r="V28" s="152"/>
      <c r="W28" s="152"/>
      <c r="X28" s="152"/>
      <c r="Y28" s="153"/>
    </row>
    <row r="29" spans="1:25" ht="15" hidden="1">
      <c r="A29" s="149"/>
      <c r="B29" s="154"/>
      <c r="C29" s="155"/>
      <c r="D29" s="150"/>
      <c r="E29" s="152"/>
      <c r="F29" s="152"/>
      <c r="G29" s="152"/>
      <c r="H29" s="152"/>
      <c r="I29" s="152"/>
      <c r="J29" s="152"/>
      <c r="K29" s="152"/>
      <c r="L29" s="152"/>
      <c r="M29" s="152"/>
      <c r="N29" s="152"/>
      <c r="O29" s="152"/>
      <c r="P29" s="152"/>
      <c r="Q29" s="152"/>
      <c r="R29" s="152"/>
      <c r="S29" s="152"/>
      <c r="T29" s="152"/>
      <c r="U29" s="152"/>
      <c r="V29" s="152"/>
      <c r="W29" s="152"/>
      <c r="X29" s="152"/>
      <c r="Y29" s="153"/>
    </row>
    <row r="30" spans="1:25" ht="15" hidden="1">
      <c r="A30" s="149"/>
      <c r="B30" s="154"/>
      <c r="C30" s="155"/>
      <c r="D30" s="150"/>
      <c r="E30" s="152"/>
      <c r="F30" s="152"/>
      <c r="G30" s="152"/>
      <c r="H30" s="152"/>
      <c r="I30" s="152"/>
      <c r="J30" s="152"/>
      <c r="K30" s="152"/>
      <c r="L30" s="152"/>
      <c r="M30" s="152"/>
      <c r="N30" s="152"/>
      <c r="O30" s="152"/>
      <c r="P30" s="152"/>
      <c r="Q30" s="152"/>
      <c r="R30" s="152"/>
      <c r="S30" s="152"/>
      <c r="T30" s="152"/>
      <c r="U30" s="152"/>
      <c r="V30" s="152"/>
      <c r="W30" s="152"/>
      <c r="X30" s="152"/>
      <c r="Y30" s="153"/>
    </row>
    <row r="31" spans="1:25" ht="15" hidden="1">
      <c r="A31" s="149"/>
      <c r="B31" s="154"/>
      <c r="C31" s="155"/>
      <c r="D31" s="150"/>
      <c r="E31" s="152"/>
      <c r="F31" s="152"/>
      <c r="G31" s="152"/>
      <c r="H31" s="152"/>
      <c r="I31" s="152"/>
      <c r="J31" s="152"/>
      <c r="K31" s="152"/>
      <c r="L31" s="152"/>
      <c r="M31" s="152"/>
      <c r="N31" s="152"/>
      <c r="O31" s="152"/>
      <c r="P31" s="152"/>
      <c r="Q31" s="152"/>
      <c r="R31" s="152"/>
      <c r="S31" s="152"/>
      <c r="T31" s="152"/>
      <c r="U31" s="152"/>
      <c r="V31" s="152"/>
      <c r="W31" s="152"/>
      <c r="X31" s="152"/>
      <c r="Y31" s="153"/>
    </row>
    <row r="32" spans="1:25" ht="15" hidden="1">
      <c r="A32" s="149"/>
      <c r="B32" s="154"/>
      <c r="C32" s="155"/>
      <c r="D32" s="150"/>
      <c r="E32" s="152"/>
      <c r="F32" s="152"/>
      <c r="G32" s="152"/>
      <c r="H32" s="152"/>
      <c r="I32" s="152"/>
      <c r="J32" s="152"/>
      <c r="K32" s="152"/>
      <c r="L32" s="152"/>
      <c r="M32" s="152"/>
      <c r="N32" s="152"/>
      <c r="O32" s="152"/>
      <c r="P32" s="152"/>
      <c r="Q32" s="152"/>
      <c r="R32" s="152"/>
      <c r="S32" s="152"/>
      <c r="T32" s="152"/>
      <c r="U32" s="152"/>
      <c r="V32" s="152"/>
      <c r="W32" s="152"/>
      <c r="X32" s="152"/>
      <c r="Y32" s="153"/>
    </row>
    <row r="33" spans="1:25" ht="18.75" customHeight="1" hidden="1">
      <c r="A33" s="149"/>
      <c r="B33" s="154"/>
      <c r="C33" s="155"/>
      <c r="D33" s="157"/>
      <c r="E33" s="158"/>
      <c r="F33" s="158"/>
      <c r="G33" s="158"/>
      <c r="H33" s="158"/>
      <c r="I33" s="158"/>
      <c r="J33" s="158"/>
      <c r="K33" s="158"/>
      <c r="L33" s="158"/>
      <c r="M33" s="158"/>
      <c r="N33" s="158"/>
      <c r="O33" s="158"/>
      <c r="P33" s="158"/>
      <c r="Q33" s="158"/>
      <c r="R33" s="158"/>
      <c r="S33" s="158"/>
      <c r="T33" s="158"/>
      <c r="U33" s="158"/>
      <c r="V33" s="158"/>
      <c r="W33" s="158"/>
      <c r="X33" s="158"/>
      <c r="Y33" s="153"/>
    </row>
    <row r="34" spans="1:25" ht="15" hidden="1">
      <c r="A34" s="149"/>
      <c r="B34" s="154"/>
      <c r="C34" s="155"/>
      <c r="D34" s="157"/>
      <c r="E34" s="158"/>
      <c r="F34" s="158"/>
      <c r="G34" s="158"/>
      <c r="H34" s="158"/>
      <c r="I34" s="158"/>
      <c r="J34" s="158"/>
      <c r="K34" s="158"/>
      <c r="L34" s="158"/>
      <c r="M34" s="158"/>
      <c r="N34" s="158"/>
      <c r="O34" s="158"/>
      <c r="P34" s="158"/>
      <c r="Q34" s="158"/>
      <c r="R34" s="158"/>
      <c r="S34" s="158"/>
      <c r="T34" s="158"/>
      <c r="U34" s="158"/>
      <c r="V34" s="158"/>
      <c r="W34" s="158"/>
      <c r="X34" s="158"/>
      <c r="Y34" s="153"/>
    </row>
    <row r="35" spans="1:25" ht="24" customHeight="1" hidden="1">
      <c r="A35" s="149"/>
      <c r="B35" s="154"/>
      <c r="C35" s="155"/>
      <c r="D35" s="150"/>
      <c r="E35" s="245" t="s">
        <v>250</v>
      </c>
      <c r="F35" s="245"/>
      <c r="G35" s="245"/>
      <c r="H35" s="245"/>
      <c r="I35" s="245"/>
      <c r="J35" s="245"/>
      <c r="K35" s="245"/>
      <c r="L35" s="245"/>
      <c r="M35" s="245"/>
      <c r="N35" s="245"/>
      <c r="O35" s="245"/>
      <c r="P35" s="245"/>
      <c r="Q35" s="245"/>
      <c r="R35" s="245"/>
      <c r="S35" s="245"/>
      <c r="T35" s="245"/>
      <c r="U35" s="245"/>
      <c r="V35" s="245"/>
      <c r="W35" s="245"/>
      <c r="X35" s="245"/>
      <c r="Y35" s="153"/>
    </row>
    <row r="36" spans="1:25" ht="38.25" customHeight="1" hidden="1">
      <c r="A36" s="149"/>
      <c r="B36" s="154"/>
      <c r="C36" s="155"/>
      <c r="D36" s="150"/>
      <c r="E36" s="245"/>
      <c r="F36" s="245"/>
      <c r="G36" s="245"/>
      <c r="H36" s="245"/>
      <c r="I36" s="245"/>
      <c r="J36" s="245"/>
      <c r="K36" s="245"/>
      <c r="L36" s="245"/>
      <c r="M36" s="245"/>
      <c r="N36" s="245"/>
      <c r="O36" s="245"/>
      <c r="P36" s="245"/>
      <c r="Q36" s="245"/>
      <c r="R36" s="245"/>
      <c r="S36" s="245"/>
      <c r="T36" s="245"/>
      <c r="U36" s="245"/>
      <c r="V36" s="245"/>
      <c r="W36" s="245"/>
      <c r="X36" s="245"/>
      <c r="Y36" s="153"/>
    </row>
    <row r="37" spans="1:25" ht="9.75" customHeight="1" hidden="1">
      <c r="A37" s="149"/>
      <c r="B37" s="154"/>
      <c r="C37" s="155"/>
      <c r="D37" s="150"/>
      <c r="E37" s="245"/>
      <c r="F37" s="245"/>
      <c r="G37" s="245"/>
      <c r="H37" s="245"/>
      <c r="I37" s="245"/>
      <c r="J37" s="245"/>
      <c r="K37" s="245"/>
      <c r="L37" s="245"/>
      <c r="M37" s="245"/>
      <c r="N37" s="245"/>
      <c r="O37" s="245"/>
      <c r="P37" s="245"/>
      <c r="Q37" s="245"/>
      <c r="R37" s="245"/>
      <c r="S37" s="245"/>
      <c r="T37" s="245"/>
      <c r="U37" s="245"/>
      <c r="V37" s="245"/>
      <c r="W37" s="245"/>
      <c r="X37" s="245"/>
      <c r="Y37" s="153"/>
    </row>
    <row r="38" spans="1:25" ht="51" customHeight="1" hidden="1">
      <c r="A38" s="149"/>
      <c r="B38" s="154"/>
      <c r="C38" s="155"/>
      <c r="D38" s="150"/>
      <c r="E38" s="245"/>
      <c r="F38" s="245"/>
      <c r="G38" s="245"/>
      <c r="H38" s="245"/>
      <c r="I38" s="245"/>
      <c r="J38" s="245"/>
      <c r="K38" s="245"/>
      <c r="L38" s="245"/>
      <c r="M38" s="245"/>
      <c r="N38" s="245"/>
      <c r="O38" s="245"/>
      <c r="P38" s="245"/>
      <c r="Q38" s="245"/>
      <c r="R38" s="245"/>
      <c r="S38" s="245"/>
      <c r="T38" s="245"/>
      <c r="U38" s="245"/>
      <c r="V38" s="245"/>
      <c r="W38" s="245"/>
      <c r="X38" s="245"/>
      <c r="Y38" s="153"/>
    </row>
    <row r="39" spans="1:25" ht="15" customHeight="1" hidden="1">
      <c r="A39" s="149"/>
      <c r="B39" s="154"/>
      <c r="C39" s="155"/>
      <c r="D39" s="150"/>
      <c r="E39" s="245"/>
      <c r="F39" s="245"/>
      <c r="G39" s="245"/>
      <c r="H39" s="245"/>
      <c r="I39" s="245"/>
      <c r="J39" s="245"/>
      <c r="K39" s="245"/>
      <c r="L39" s="245"/>
      <c r="M39" s="245"/>
      <c r="N39" s="245"/>
      <c r="O39" s="245"/>
      <c r="P39" s="245"/>
      <c r="Q39" s="245"/>
      <c r="R39" s="245"/>
      <c r="S39" s="245"/>
      <c r="T39" s="245"/>
      <c r="U39" s="245"/>
      <c r="V39" s="245"/>
      <c r="W39" s="245"/>
      <c r="X39" s="245"/>
      <c r="Y39" s="153"/>
    </row>
    <row r="40" spans="1:25" ht="12" customHeight="1" hidden="1">
      <c r="A40" s="149"/>
      <c r="B40" s="154"/>
      <c r="C40" s="155"/>
      <c r="D40" s="150"/>
      <c r="E40" s="254" t="s">
        <v>246</v>
      </c>
      <c r="F40" s="254"/>
      <c r="G40" s="254"/>
      <c r="H40" s="254"/>
      <c r="I40" s="247" t="s">
        <v>247</v>
      </c>
      <c r="J40" s="247"/>
      <c r="K40" s="247"/>
      <c r="L40" s="247"/>
      <c r="M40" s="247"/>
      <c r="N40" s="193"/>
      <c r="O40" s="193"/>
      <c r="P40" s="192"/>
      <c r="Q40" s="192"/>
      <c r="R40" s="192"/>
      <c r="S40" s="192"/>
      <c r="T40" s="192"/>
      <c r="U40" s="192"/>
      <c r="V40" s="192"/>
      <c r="W40" s="192"/>
      <c r="X40" s="192"/>
      <c r="Y40" s="153"/>
    </row>
    <row r="41" spans="1:25" ht="38.25" customHeight="1" hidden="1">
      <c r="A41" s="149"/>
      <c r="B41" s="154"/>
      <c r="C41" s="155"/>
      <c r="D41" s="150"/>
      <c r="E41" s="255" t="s">
        <v>248</v>
      </c>
      <c r="F41" s="255"/>
      <c r="G41" s="255"/>
      <c r="H41" s="255"/>
      <c r="I41" s="256" t="s">
        <v>249</v>
      </c>
      <c r="J41" s="256"/>
      <c r="K41" s="256"/>
      <c r="L41" s="256"/>
      <c r="M41" s="256"/>
      <c r="N41" s="191"/>
      <c r="O41" s="191"/>
      <c r="P41" s="191"/>
      <c r="Q41" s="191"/>
      <c r="R41" s="191"/>
      <c r="S41" s="191"/>
      <c r="T41" s="191"/>
      <c r="U41" s="191"/>
      <c r="V41" s="191"/>
      <c r="W41" s="191"/>
      <c r="X41" s="191"/>
      <c r="Y41" s="153"/>
    </row>
    <row r="42" spans="1:25" ht="15" hidden="1">
      <c r="A42" s="149"/>
      <c r="B42" s="154"/>
      <c r="C42" s="155"/>
      <c r="D42" s="150"/>
      <c r="E42" s="191"/>
      <c r="F42" s="191"/>
      <c r="G42" s="191"/>
      <c r="H42" s="191"/>
      <c r="I42" s="191"/>
      <c r="J42" s="191"/>
      <c r="K42" s="191"/>
      <c r="L42" s="191"/>
      <c r="M42" s="191"/>
      <c r="N42" s="191"/>
      <c r="O42" s="191"/>
      <c r="P42" s="191"/>
      <c r="Q42" s="191"/>
      <c r="R42" s="191"/>
      <c r="S42" s="191"/>
      <c r="T42" s="191"/>
      <c r="U42" s="191"/>
      <c r="V42" s="191"/>
      <c r="W42" s="191"/>
      <c r="X42" s="191"/>
      <c r="Y42" s="153"/>
    </row>
    <row r="43" spans="1:25" ht="15" hidden="1">
      <c r="A43" s="149"/>
      <c r="B43" s="154"/>
      <c r="C43" s="155"/>
      <c r="D43" s="150"/>
      <c r="E43" s="191"/>
      <c r="F43" s="191"/>
      <c r="G43" s="191"/>
      <c r="H43" s="191"/>
      <c r="I43" s="191"/>
      <c r="J43" s="191"/>
      <c r="K43" s="191"/>
      <c r="L43" s="191"/>
      <c r="M43" s="191"/>
      <c r="N43" s="191"/>
      <c r="O43" s="191"/>
      <c r="P43" s="191"/>
      <c r="Q43" s="191"/>
      <c r="R43" s="191"/>
      <c r="S43" s="191"/>
      <c r="T43" s="191"/>
      <c r="U43" s="191"/>
      <c r="V43" s="191"/>
      <c r="W43" s="191"/>
      <c r="X43" s="191"/>
      <c r="Y43" s="153"/>
    </row>
    <row r="44" spans="1:25" ht="33.75" customHeight="1" hidden="1">
      <c r="A44" s="149"/>
      <c r="B44" s="154"/>
      <c r="C44" s="155"/>
      <c r="D44" s="157"/>
      <c r="E44" s="191"/>
      <c r="F44" s="191"/>
      <c r="G44" s="191"/>
      <c r="H44" s="191"/>
      <c r="I44" s="191"/>
      <c r="J44" s="191"/>
      <c r="K44" s="191"/>
      <c r="L44" s="191"/>
      <c r="M44" s="191"/>
      <c r="N44" s="191"/>
      <c r="O44" s="191"/>
      <c r="P44" s="191"/>
      <c r="Q44" s="191"/>
      <c r="R44" s="191"/>
      <c r="S44" s="191"/>
      <c r="T44" s="191"/>
      <c r="U44" s="191"/>
      <c r="V44" s="191"/>
      <c r="W44" s="191"/>
      <c r="X44" s="191"/>
      <c r="Y44" s="153"/>
    </row>
    <row r="45" spans="1:25" ht="15" hidden="1">
      <c r="A45" s="149"/>
      <c r="B45" s="154"/>
      <c r="C45" s="155"/>
      <c r="D45" s="157"/>
      <c r="E45" s="191"/>
      <c r="F45" s="191"/>
      <c r="G45" s="191"/>
      <c r="H45" s="191"/>
      <c r="I45" s="191"/>
      <c r="J45" s="191"/>
      <c r="K45" s="191"/>
      <c r="L45" s="191"/>
      <c r="M45" s="191"/>
      <c r="N45" s="191"/>
      <c r="O45" s="191"/>
      <c r="P45" s="191"/>
      <c r="Q45" s="191"/>
      <c r="R45" s="191"/>
      <c r="S45" s="191"/>
      <c r="T45" s="191"/>
      <c r="U45" s="191"/>
      <c r="V45" s="191"/>
      <c r="W45" s="191"/>
      <c r="X45" s="191"/>
      <c r="Y45" s="153"/>
    </row>
    <row r="46" spans="1:25" ht="24" customHeight="1" hidden="1">
      <c r="A46" s="149"/>
      <c r="B46" s="154"/>
      <c r="C46" s="155"/>
      <c r="D46" s="150"/>
      <c r="E46" s="234" t="s">
        <v>233</v>
      </c>
      <c r="F46" s="234"/>
      <c r="G46" s="234"/>
      <c r="H46" s="234"/>
      <c r="I46" s="234"/>
      <c r="J46" s="234"/>
      <c r="K46" s="234"/>
      <c r="L46" s="234"/>
      <c r="M46" s="234"/>
      <c r="N46" s="234"/>
      <c r="O46" s="234"/>
      <c r="P46" s="234"/>
      <c r="Q46" s="234"/>
      <c r="R46" s="234"/>
      <c r="S46" s="234"/>
      <c r="T46" s="234"/>
      <c r="U46" s="234"/>
      <c r="V46" s="234"/>
      <c r="W46" s="234"/>
      <c r="X46" s="234"/>
      <c r="Y46" s="153"/>
    </row>
    <row r="47" spans="1:25" ht="37.5" customHeight="1" hidden="1">
      <c r="A47" s="149"/>
      <c r="B47" s="154"/>
      <c r="C47" s="155"/>
      <c r="D47" s="150"/>
      <c r="E47" s="234"/>
      <c r="F47" s="234"/>
      <c r="G47" s="234"/>
      <c r="H47" s="234"/>
      <c r="I47" s="234"/>
      <c r="J47" s="234"/>
      <c r="K47" s="234"/>
      <c r="L47" s="234"/>
      <c r="M47" s="234"/>
      <c r="N47" s="234"/>
      <c r="O47" s="234"/>
      <c r="P47" s="234"/>
      <c r="Q47" s="234"/>
      <c r="R47" s="234"/>
      <c r="S47" s="234"/>
      <c r="T47" s="234"/>
      <c r="U47" s="234"/>
      <c r="V47" s="234"/>
      <c r="W47" s="234"/>
      <c r="X47" s="234"/>
      <c r="Y47" s="153"/>
    </row>
    <row r="48" spans="1:25" ht="24" customHeight="1" hidden="1">
      <c r="A48" s="149"/>
      <c r="B48" s="154"/>
      <c r="C48" s="155"/>
      <c r="D48" s="150"/>
      <c r="E48" s="234"/>
      <c r="F48" s="234"/>
      <c r="G48" s="234"/>
      <c r="H48" s="234"/>
      <c r="I48" s="234"/>
      <c r="J48" s="234"/>
      <c r="K48" s="234"/>
      <c r="L48" s="234"/>
      <c r="M48" s="234"/>
      <c r="N48" s="234"/>
      <c r="O48" s="234"/>
      <c r="P48" s="234"/>
      <c r="Q48" s="234"/>
      <c r="R48" s="234"/>
      <c r="S48" s="234"/>
      <c r="T48" s="234"/>
      <c r="U48" s="234"/>
      <c r="V48" s="234"/>
      <c r="W48" s="234"/>
      <c r="X48" s="234"/>
      <c r="Y48" s="153"/>
    </row>
    <row r="49" spans="1:25" ht="51" customHeight="1" hidden="1">
      <c r="A49" s="149"/>
      <c r="B49" s="154"/>
      <c r="C49" s="155"/>
      <c r="D49" s="150"/>
      <c r="E49" s="234"/>
      <c r="F49" s="234"/>
      <c r="G49" s="234"/>
      <c r="H49" s="234"/>
      <c r="I49" s="234"/>
      <c r="J49" s="234"/>
      <c r="K49" s="234"/>
      <c r="L49" s="234"/>
      <c r="M49" s="234"/>
      <c r="N49" s="234"/>
      <c r="O49" s="234"/>
      <c r="P49" s="234"/>
      <c r="Q49" s="234"/>
      <c r="R49" s="234"/>
      <c r="S49" s="234"/>
      <c r="T49" s="234"/>
      <c r="U49" s="234"/>
      <c r="V49" s="234"/>
      <c r="W49" s="234"/>
      <c r="X49" s="234"/>
      <c r="Y49" s="153"/>
    </row>
    <row r="50" spans="1:25" ht="15" hidden="1">
      <c r="A50" s="149"/>
      <c r="B50" s="154"/>
      <c r="C50" s="155"/>
      <c r="D50" s="150"/>
      <c r="E50" s="234"/>
      <c r="F50" s="234"/>
      <c r="G50" s="234"/>
      <c r="H50" s="234"/>
      <c r="I50" s="234"/>
      <c r="J50" s="234"/>
      <c r="K50" s="234"/>
      <c r="L50" s="234"/>
      <c r="M50" s="234"/>
      <c r="N50" s="234"/>
      <c r="O50" s="234"/>
      <c r="P50" s="234"/>
      <c r="Q50" s="234"/>
      <c r="R50" s="234"/>
      <c r="S50" s="234"/>
      <c r="T50" s="234"/>
      <c r="U50" s="234"/>
      <c r="V50" s="234"/>
      <c r="W50" s="234"/>
      <c r="X50" s="234"/>
      <c r="Y50" s="153"/>
    </row>
    <row r="51" spans="1:25" ht="15" hidden="1">
      <c r="A51" s="149"/>
      <c r="B51" s="154"/>
      <c r="C51" s="155"/>
      <c r="D51" s="150"/>
      <c r="E51" s="234"/>
      <c r="F51" s="234"/>
      <c r="G51" s="234"/>
      <c r="H51" s="234"/>
      <c r="I51" s="234"/>
      <c r="J51" s="234"/>
      <c r="K51" s="234"/>
      <c r="L51" s="234"/>
      <c r="M51" s="234"/>
      <c r="N51" s="234"/>
      <c r="O51" s="234"/>
      <c r="P51" s="234"/>
      <c r="Q51" s="234"/>
      <c r="R51" s="234"/>
      <c r="S51" s="234"/>
      <c r="T51" s="234"/>
      <c r="U51" s="234"/>
      <c r="V51" s="234"/>
      <c r="W51" s="234"/>
      <c r="X51" s="234"/>
      <c r="Y51" s="153"/>
    </row>
    <row r="52" spans="1:25" ht="15" hidden="1">
      <c r="A52" s="149"/>
      <c r="B52" s="154"/>
      <c r="C52" s="155"/>
      <c r="D52" s="150"/>
      <c r="E52" s="234"/>
      <c r="F52" s="234"/>
      <c r="G52" s="234"/>
      <c r="H52" s="234"/>
      <c r="I52" s="234"/>
      <c r="J52" s="234"/>
      <c r="K52" s="234"/>
      <c r="L52" s="234"/>
      <c r="M52" s="234"/>
      <c r="N52" s="234"/>
      <c r="O52" s="234"/>
      <c r="P52" s="234"/>
      <c r="Q52" s="234"/>
      <c r="R52" s="234"/>
      <c r="S52" s="234"/>
      <c r="T52" s="234"/>
      <c r="U52" s="234"/>
      <c r="V52" s="234"/>
      <c r="W52" s="234"/>
      <c r="X52" s="234"/>
      <c r="Y52" s="153"/>
    </row>
    <row r="53" spans="1:25" ht="15" hidden="1">
      <c r="A53" s="149"/>
      <c r="B53" s="154"/>
      <c r="C53" s="155"/>
      <c r="D53" s="150"/>
      <c r="E53" s="234"/>
      <c r="F53" s="234"/>
      <c r="G53" s="234"/>
      <c r="H53" s="234"/>
      <c r="I53" s="234"/>
      <c r="J53" s="234"/>
      <c r="K53" s="234"/>
      <c r="L53" s="234"/>
      <c r="M53" s="234"/>
      <c r="N53" s="234"/>
      <c r="O53" s="234"/>
      <c r="P53" s="234"/>
      <c r="Q53" s="234"/>
      <c r="R53" s="234"/>
      <c r="S53" s="234"/>
      <c r="T53" s="234"/>
      <c r="U53" s="234"/>
      <c r="V53" s="234"/>
      <c r="W53" s="234"/>
      <c r="X53" s="234"/>
      <c r="Y53" s="153"/>
    </row>
    <row r="54" spans="1:25" ht="15" hidden="1">
      <c r="A54" s="149"/>
      <c r="B54" s="154"/>
      <c r="C54" s="155"/>
      <c r="D54" s="150"/>
      <c r="E54" s="234"/>
      <c r="F54" s="234"/>
      <c r="G54" s="234"/>
      <c r="H54" s="234"/>
      <c r="I54" s="234"/>
      <c r="J54" s="234"/>
      <c r="K54" s="234"/>
      <c r="L54" s="234"/>
      <c r="M54" s="234"/>
      <c r="N54" s="234"/>
      <c r="O54" s="234"/>
      <c r="P54" s="234"/>
      <c r="Q54" s="234"/>
      <c r="R54" s="234"/>
      <c r="S54" s="234"/>
      <c r="T54" s="234"/>
      <c r="U54" s="234"/>
      <c r="V54" s="234"/>
      <c r="W54" s="234"/>
      <c r="X54" s="234"/>
      <c r="Y54" s="153"/>
    </row>
    <row r="55" spans="1:25" ht="15" hidden="1">
      <c r="A55" s="149"/>
      <c r="B55" s="154"/>
      <c r="C55" s="155"/>
      <c r="D55" s="150"/>
      <c r="E55" s="234"/>
      <c r="F55" s="234"/>
      <c r="G55" s="234"/>
      <c r="H55" s="234"/>
      <c r="I55" s="234"/>
      <c r="J55" s="234"/>
      <c r="K55" s="234"/>
      <c r="L55" s="234"/>
      <c r="M55" s="234"/>
      <c r="N55" s="234"/>
      <c r="O55" s="234"/>
      <c r="P55" s="234"/>
      <c r="Q55" s="234"/>
      <c r="R55" s="234"/>
      <c r="S55" s="234"/>
      <c r="T55" s="234"/>
      <c r="U55" s="234"/>
      <c r="V55" s="234"/>
      <c r="W55" s="234"/>
      <c r="X55" s="234"/>
      <c r="Y55" s="153"/>
    </row>
    <row r="56" spans="1:25" ht="25.5" customHeight="1" hidden="1">
      <c r="A56" s="149"/>
      <c r="B56" s="154"/>
      <c r="C56" s="155"/>
      <c r="D56" s="157"/>
      <c r="E56" s="234"/>
      <c r="F56" s="234"/>
      <c r="G56" s="234"/>
      <c r="H56" s="234"/>
      <c r="I56" s="234"/>
      <c r="J56" s="234"/>
      <c r="K56" s="234"/>
      <c r="L56" s="234"/>
      <c r="M56" s="234"/>
      <c r="N56" s="234"/>
      <c r="O56" s="234"/>
      <c r="P56" s="234"/>
      <c r="Q56" s="234"/>
      <c r="R56" s="234"/>
      <c r="S56" s="234"/>
      <c r="T56" s="234"/>
      <c r="U56" s="234"/>
      <c r="V56" s="234"/>
      <c r="W56" s="234"/>
      <c r="X56" s="234"/>
      <c r="Y56" s="153"/>
    </row>
    <row r="57" spans="1:25" ht="15" hidden="1">
      <c r="A57" s="149"/>
      <c r="B57" s="154"/>
      <c r="C57" s="155"/>
      <c r="D57" s="157"/>
      <c r="E57" s="234"/>
      <c r="F57" s="234"/>
      <c r="G57" s="234"/>
      <c r="H57" s="234"/>
      <c r="I57" s="234"/>
      <c r="J57" s="234"/>
      <c r="K57" s="234"/>
      <c r="L57" s="234"/>
      <c r="M57" s="234"/>
      <c r="N57" s="234"/>
      <c r="O57" s="234"/>
      <c r="P57" s="234"/>
      <c r="Q57" s="234"/>
      <c r="R57" s="234"/>
      <c r="S57" s="234"/>
      <c r="T57" s="234"/>
      <c r="U57" s="234"/>
      <c r="V57" s="234"/>
      <c r="W57" s="234"/>
      <c r="X57" s="234"/>
      <c r="Y57" s="153"/>
    </row>
    <row r="58" spans="1:25" ht="15" customHeight="1" hidden="1">
      <c r="A58" s="149"/>
      <c r="B58" s="154"/>
      <c r="C58" s="155"/>
      <c r="D58" s="150"/>
      <c r="E58" s="248" t="s">
        <v>234</v>
      </c>
      <c r="F58" s="248"/>
      <c r="G58" s="248"/>
      <c r="H58" s="247" t="s">
        <v>235</v>
      </c>
      <c r="I58" s="247"/>
      <c r="J58" s="247"/>
      <c r="K58" s="247"/>
      <c r="L58" s="247"/>
      <c r="M58" s="247"/>
      <c r="N58" s="247"/>
      <c r="O58" s="247"/>
      <c r="P58" s="247"/>
      <c r="Q58" s="247"/>
      <c r="R58" s="247"/>
      <c r="S58" s="247"/>
      <c r="T58" s="247"/>
      <c r="U58" s="247"/>
      <c r="V58" s="247"/>
      <c r="W58" s="247"/>
      <c r="X58" s="247"/>
      <c r="Y58" s="153"/>
    </row>
    <row r="59" spans="1:25" ht="15" customHeight="1" hidden="1">
      <c r="A59" s="149"/>
      <c r="B59" s="154"/>
      <c r="C59" s="155"/>
      <c r="D59" s="150"/>
      <c r="E59" s="248" t="s">
        <v>236</v>
      </c>
      <c r="F59" s="248"/>
      <c r="G59" s="248"/>
      <c r="H59" s="247" t="s">
        <v>237</v>
      </c>
      <c r="I59" s="247"/>
      <c r="J59" s="247"/>
      <c r="K59" s="247"/>
      <c r="L59" s="247"/>
      <c r="M59" s="247"/>
      <c r="N59" s="247"/>
      <c r="O59" s="247"/>
      <c r="P59" s="247"/>
      <c r="Q59" s="247"/>
      <c r="R59" s="247"/>
      <c r="S59" s="247"/>
      <c r="T59" s="247"/>
      <c r="U59" s="247"/>
      <c r="V59" s="247"/>
      <c r="W59" s="247"/>
      <c r="X59" s="247"/>
      <c r="Y59" s="153"/>
    </row>
    <row r="60" spans="1:25" ht="15" customHeight="1" hidden="1">
      <c r="A60" s="149"/>
      <c r="B60" s="154"/>
      <c r="C60" s="155"/>
      <c r="D60" s="150"/>
      <c r="E60" s="164"/>
      <c r="F60" s="165"/>
      <c r="G60" s="166"/>
      <c r="H60" s="249" t="s">
        <v>238</v>
      </c>
      <c r="I60" s="249"/>
      <c r="J60" s="249"/>
      <c r="K60" s="249"/>
      <c r="L60" s="249"/>
      <c r="M60" s="249"/>
      <c r="N60" s="249"/>
      <c r="O60" s="249"/>
      <c r="P60" s="249"/>
      <c r="Q60" s="249"/>
      <c r="R60" s="249"/>
      <c r="S60" s="249"/>
      <c r="T60" s="249"/>
      <c r="U60" s="249"/>
      <c r="V60" s="249"/>
      <c r="W60" s="249"/>
      <c r="X60" s="249"/>
      <c r="Y60" s="153"/>
    </row>
    <row r="61" spans="1:25" ht="15" hidden="1">
      <c r="A61" s="149"/>
      <c r="B61" s="154"/>
      <c r="C61" s="155"/>
      <c r="D61" s="150"/>
      <c r="E61" s="164"/>
      <c r="F61" s="165"/>
      <c r="G61" s="166"/>
      <c r="H61" s="249"/>
      <c r="I61" s="249"/>
      <c r="J61" s="249"/>
      <c r="K61" s="249"/>
      <c r="L61" s="249"/>
      <c r="M61" s="249"/>
      <c r="N61" s="249"/>
      <c r="O61" s="249"/>
      <c r="P61" s="249"/>
      <c r="Q61" s="249"/>
      <c r="R61" s="249"/>
      <c r="S61" s="249"/>
      <c r="T61" s="249"/>
      <c r="U61" s="249"/>
      <c r="V61" s="249"/>
      <c r="W61" s="249"/>
      <c r="X61" s="249"/>
      <c r="Y61" s="153"/>
    </row>
    <row r="62" spans="1:25" ht="27.75" customHeight="1" hidden="1">
      <c r="A62" s="149"/>
      <c r="B62" s="154"/>
      <c r="C62" s="155"/>
      <c r="D62" s="150"/>
      <c r="E62" s="152"/>
      <c r="F62" s="152"/>
      <c r="G62" s="152"/>
      <c r="H62" s="152"/>
      <c r="I62" s="152"/>
      <c r="J62" s="152"/>
      <c r="K62" s="152"/>
      <c r="L62" s="152"/>
      <c r="M62" s="152"/>
      <c r="N62" s="152"/>
      <c r="O62" s="152"/>
      <c r="P62" s="152"/>
      <c r="Q62" s="152"/>
      <c r="R62" s="152"/>
      <c r="S62" s="152"/>
      <c r="T62" s="152"/>
      <c r="U62" s="152"/>
      <c r="V62" s="152"/>
      <c r="W62" s="152"/>
      <c r="X62" s="152"/>
      <c r="Y62" s="153"/>
    </row>
    <row r="63" spans="1:25" ht="15" hidden="1">
      <c r="A63" s="149"/>
      <c r="B63" s="154"/>
      <c r="C63" s="155"/>
      <c r="D63" s="150"/>
      <c r="E63" s="152"/>
      <c r="F63" s="152"/>
      <c r="G63" s="152"/>
      <c r="H63" s="152"/>
      <c r="I63" s="152"/>
      <c r="J63" s="152"/>
      <c r="K63" s="152"/>
      <c r="L63" s="152"/>
      <c r="M63" s="152"/>
      <c r="N63" s="152"/>
      <c r="O63" s="152"/>
      <c r="P63" s="152"/>
      <c r="Q63" s="152"/>
      <c r="R63" s="152"/>
      <c r="S63" s="152"/>
      <c r="T63" s="152"/>
      <c r="U63" s="152"/>
      <c r="V63" s="152"/>
      <c r="W63" s="152"/>
      <c r="X63" s="152"/>
      <c r="Y63" s="153"/>
    </row>
    <row r="64" spans="1:25" ht="15" hidden="1">
      <c r="A64" s="149"/>
      <c r="B64" s="154"/>
      <c r="C64" s="155"/>
      <c r="D64" s="150"/>
      <c r="E64" s="152"/>
      <c r="F64" s="152"/>
      <c r="G64" s="152"/>
      <c r="H64" s="152"/>
      <c r="I64" s="152"/>
      <c r="J64" s="152"/>
      <c r="K64" s="152"/>
      <c r="L64" s="152"/>
      <c r="M64" s="152"/>
      <c r="N64" s="152"/>
      <c r="O64" s="152"/>
      <c r="P64" s="152"/>
      <c r="Q64" s="152"/>
      <c r="R64" s="152"/>
      <c r="S64" s="152"/>
      <c r="T64" s="152"/>
      <c r="U64" s="152"/>
      <c r="V64" s="152"/>
      <c r="W64" s="152"/>
      <c r="X64" s="152"/>
      <c r="Y64" s="153"/>
    </row>
    <row r="65" spans="1:25" ht="15" hidden="1">
      <c r="A65" s="149"/>
      <c r="B65" s="154"/>
      <c r="C65" s="155"/>
      <c r="D65" s="150"/>
      <c r="E65" s="152"/>
      <c r="F65" s="152"/>
      <c r="G65" s="152"/>
      <c r="H65" s="152"/>
      <c r="I65" s="152"/>
      <c r="J65" s="152"/>
      <c r="K65" s="152"/>
      <c r="L65" s="152"/>
      <c r="M65" s="152"/>
      <c r="N65" s="152"/>
      <c r="O65" s="152"/>
      <c r="P65" s="152"/>
      <c r="Q65" s="152"/>
      <c r="R65" s="152"/>
      <c r="S65" s="152"/>
      <c r="T65" s="152"/>
      <c r="U65" s="152"/>
      <c r="V65" s="152"/>
      <c r="W65" s="152"/>
      <c r="X65" s="152"/>
      <c r="Y65" s="153"/>
    </row>
    <row r="66" spans="1:25" ht="15" hidden="1">
      <c r="A66" s="149"/>
      <c r="B66" s="154"/>
      <c r="C66" s="155"/>
      <c r="D66" s="150"/>
      <c r="E66" s="152"/>
      <c r="F66" s="152"/>
      <c r="G66" s="152"/>
      <c r="H66" s="152"/>
      <c r="I66" s="152"/>
      <c r="J66" s="152"/>
      <c r="K66" s="152"/>
      <c r="L66" s="152"/>
      <c r="M66" s="152"/>
      <c r="N66" s="152"/>
      <c r="O66" s="152"/>
      <c r="P66" s="152"/>
      <c r="Q66" s="152"/>
      <c r="R66" s="152"/>
      <c r="S66" s="152"/>
      <c r="T66" s="152"/>
      <c r="U66" s="152"/>
      <c r="V66" s="152"/>
      <c r="W66" s="152"/>
      <c r="X66" s="152"/>
      <c r="Y66" s="153"/>
    </row>
    <row r="67" spans="1:25" ht="15" hidden="1">
      <c r="A67" s="149"/>
      <c r="B67" s="154"/>
      <c r="C67" s="155"/>
      <c r="D67" s="150"/>
      <c r="E67" s="152"/>
      <c r="F67" s="152"/>
      <c r="G67" s="152"/>
      <c r="H67" s="152"/>
      <c r="I67" s="152"/>
      <c r="J67" s="152"/>
      <c r="K67" s="152"/>
      <c r="L67" s="152"/>
      <c r="M67" s="152"/>
      <c r="N67" s="152"/>
      <c r="O67" s="152"/>
      <c r="P67" s="152"/>
      <c r="Q67" s="152"/>
      <c r="R67" s="152"/>
      <c r="S67" s="152"/>
      <c r="T67" s="152"/>
      <c r="U67" s="152"/>
      <c r="V67" s="152"/>
      <c r="W67" s="152"/>
      <c r="X67" s="152"/>
      <c r="Y67" s="153"/>
    </row>
    <row r="68" spans="1:25" ht="89.25" customHeight="1" hidden="1">
      <c r="A68" s="149"/>
      <c r="B68" s="154"/>
      <c r="C68" s="155"/>
      <c r="D68" s="157"/>
      <c r="E68" s="158"/>
      <c r="F68" s="158"/>
      <c r="G68" s="158"/>
      <c r="H68" s="158"/>
      <c r="I68" s="158"/>
      <c r="J68" s="158"/>
      <c r="K68" s="158"/>
      <c r="L68" s="158"/>
      <c r="M68" s="158"/>
      <c r="N68" s="158"/>
      <c r="O68" s="158"/>
      <c r="P68" s="158"/>
      <c r="Q68" s="158"/>
      <c r="R68" s="158"/>
      <c r="S68" s="158"/>
      <c r="T68" s="158"/>
      <c r="U68" s="158"/>
      <c r="V68" s="158"/>
      <c r="W68" s="158"/>
      <c r="X68" s="158"/>
      <c r="Y68" s="153"/>
    </row>
    <row r="69" spans="1:25" ht="15" hidden="1">
      <c r="A69" s="149"/>
      <c r="B69" s="154"/>
      <c r="C69" s="155"/>
      <c r="D69" s="157"/>
      <c r="E69" s="158"/>
      <c r="F69" s="158"/>
      <c r="G69" s="158"/>
      <c r="H69" s="158"/>
      <c r="I69" s="158"/>
      <c r="J69" s="158"/>
      <c r="K69" s="158"/>
      <c r="L69" s="158"/>
      <c r="M69" s="158"/>
      <c r="N69" s="158"/>
      <c r="O69" s="158"/>
      <c r="P69" s="158"/>
      <c r="Q69" s="158"/>
      <c r="R69" s="158"/>
      <c r="S69" s="158"/>
      <c r="T69" s="158"/>
      <c r="U69" s="158"/>
      <c r="V69" s="158"/>
      <c r="W69" s="158"/>
      <c r="X69" s="158"/>
      <c r="Y69" s="153"/>
    </row>
    <row r="70" spans="1:25" ht="26.25" customHeight="1" hidden="1">
      <c r="A70" s="149"/>
      <c r="B70" s="154"/>
      <c r="C70" s="155"/>
      <c r="D70" s="150"/>
      <c r="E70" s="167"/>
      <c r="F70" s="167"/>
      <c r="G70" s="167"/>
      <c r="H70" s="167"/>
      <c r="I70" s="167"/>
      <c r="J70" s="167"/>
      <c r="K70" s="167"/>
      <c r="L70" s="167"/>
      <c r="M70" s="167"/>
      <c r="N70" s="167"/>
      <c r="O70" s="167"/>
      <c r="P70" s="167"/>
      <c r="Q70" s="167"/>
      <c r="R70" s="167"/>
      <c r="S70" s="167"/>
      <c r="T70" s="167"/>
      <c r="U70" s="167"/>
      <c r="V70" s="167"/>
      <c r="W70" s="167"/>
      <c r="X70" s="167"/>
      <c r="Y70" s="153"/>
    </row>
    <row r="71" spans="1:25" ht="29.25" customHeight="1" hidden="1">
      <c r="A71" s="149"/>
      <c r="B71" s="154"/>
      <c r="C71" s="155"/>
      <c r="D71" s="150"/>
      <c r="E71" s="251"/>
      <c r="F71" s="251"/>
      <c r="G71" s="251"/>
      <c r="H71" s="251"/>
      <c r="I71" s="251"/>
      <c r="J71" s="247"/>
      <c r="K71" s="247"/>
      <c r="L71" s="247"/>
      <c r="M71" s="247"/>
      <c r="N71" s="247"/>
      <c r="O71" s="247"/>
      <c r="P71" s="247"/>
      <c r="Q71" s="247"/>
      <c r="R71" s="247"/>
      <c r="S71" s="247"/>
      <c r="T71" s="247"/>
      <c r="U71" s="247"/>
      <c r="V71" s="247"/>
      <c r="W71" s="247"/>
      <c r="X71" s="247"/>
      <c r="Y71" s="153"/>
    </row>
    <row r="72" spans="1:25" ht="27" customHeight="1" hidden="1">
      <c r="A72" s="149"/>
      <c r="B72" s="154"/>
      <c r="C72" s="155"/>
      <c r="D72" s="150"/>
      <c r="E72" s="167"/>
      <c r="F72" s="167"/>
      <c r="G72" s="167"/>
      <c r="H72" s="167"/>
      <c r="I72" s="167"/>
      <c r="J72" s="167"/>
      <c r="K72" s="167"/>
      <c r="L72" s="167"/>
      <c r="M72" s="167"/>
      <c r="N72" s="167"/>
      <c r="O72" s="167"/>
      <c r="P72" s="167"/>
      <c r="Q72" s="167"/>
      <c r="R72" s="167"/>
      <c r="S72" s="167"/>
      <c r="T72" s="167"/>
      <c r="U72" s="167"/>
      <c r="V72" s="167"/>
      <c r="W72" s="167"/>
      <c r="X72" s="167"/>
      <c r="Y72" s="153"/>
    </row>
    <row r="73" spans="1:25" ht="38.25" customHeight="1" hidden="1">
      <c r="A73" s="149"/>
      <c r="B73" s="154"/>
      <c r="C73" s="155"/>
      <c r="D73" s="150"/>
      <c r="E73" s="167"/>
      <c r="F73" s="167"/>
      <c r="G73" s="167"/>
      <c r="H73" s="167"/>
      <c r="I73" s="167"/>
      <c r="J73" s="167"/>
      <c r="K73" s="167"/>
      <c r="L73" s="167"/>
      <c r="M73" s="167"/>
      <c r="N73" s="167"/>
      <c r="O73" s="167"/>
      <c r="P73" s="167"/>
      <c r="Q73" s="167"/>
      <c r="R73" s="167"/>
      <c r="S73" s="167"/>
      <c r="T73" s="167"/>
      <c r="U73" s="167"/>
      <c r="V73" s="167"/>
      <c r="W73" s="167"/>
      <c r="X73" s="167"/>
      <c r="Y73" s="153"/>
    </row>
    <row r="74" spans="1:25" ht="15" hidden="1">
      <c r="A74" s="149"/>
      <c r="B74" s="154"/>
      <c r="C74" s="155"/>
      <c r="D74" s="150"/>
      <c r="E74" s="168"/>
      <c r="F74" s="168"/>
      <c r="G74" s="168"/>
      <c r="H74" s="168"/>
      <c r="I74" s="168"/>
      <c r="J74" s="168"/>
      <c r="K74" s="168"/>
      <c r="L74" s="168"/>
      <c r="M74" s="168"/>
      <c r="N74" s="168"/>
      <c r="O74" s="168"/>
      <c r="P74" s="168"/>
      <c r="Q74" s="168"/>
      <c r="R74" s="168"/>
      <c r="S74" s="168"/>
      <c r="T74" s="168"/>
      <c r="U74" s="168"/>
      <c r="V74" s="168"/>
      <c r="W74" s="168"/>
      <c r="X74" s="168"/>
      <c r="Y74" s="153"/>
    </row>
    <row r="75" spans="1:25" ht="131.25" customHeight="1" hidden="1">
      <c r="A75" s="149"/>
      <c r="B75" s="154"/>
      <c r="C75" s="155"/>
      <c r="D75" s="150"/>
      <c r="E75" s="168"/>
      <c r="F75" s="168"/>
      <c r="G75" s="168"/>
      <c r="H75" s="168"/>
      <c r="I75" s="168"/>
      <c r="J75" s="168"/>
      <c r="K75" s="168"/>
      <c r="L75" s="168"/>
      <c r="M75" s="168"/>
      <c r="N75" s="168"/>
      <c r="O75" s="168"/>
      <c r="P75" s="168"/>
      <c r="Q75" s="168"/>
      <c r="R75" s="168"/>
      <c r="S75" s="168"/>
      <c r="T75" s="168"/>
      <c r="U75" s="168"/>
      <c r="V75" s="168"/>
      <c r="W75" s="168"/>
      <c r="X75" s="168"/>
      <c r="Y75" s="153"/>
    </row>
    <row r="76" spans="1:25" ht="15" hidden="1">
      <c r="A76" s="149"/>
      <c r="B76" s="154"/>
      <c r="C76" s="155"/>
      <c r="D76" s="150"/>
      <c r="E76" s="249"/>
      <c r="F76" s="249"/>
      <c r="G76" s="249"/>
      <c r="H76" s="252"/>
      <c r="I76" s="253"/>
      <c r="J76" s="253"/>
      <c r="K76" s="253"/>
      <c r="L76" s="253"/>
      <c r="M76" s="253"/>
      <c r="N76" s="253"/>
      <c r="O76" s="253"/>
      <c r="P76" s="253"/>
      <c r="Q76" s="253"/>
      <c r="R76" s="253"/>
      <c r="S76" s="253"/>
      <c r="T76" s="253"/>
      <c r="U76" s="253"/>
      <c r="V76" s="253"/>
      <c r="W76" s="253"/>
      <c r="X76" s="253"/>
      <c r="Y76" s="153"/>
    </row>
    <row r="77" spans="1:25" ht="15" customHeight="1" hidden="1">
      <c r="A77" s="149"/>
      <c r="B77" s="154"/>
      <c r="C77" s="155"/>
      <c r="D77" s="150"/>
      <c r="E77" s="246" t="s">
        <v>234</v>
      </c>
      <c r="F77" s="246"/>
      <c r="G77" s="246"/>
      <c r="H77" s="247" t="s">
        <v>239</v>
      </c>
      <c r="I77" s="247"/>
      <c r="J77" s="247"/>
      <c r="K77" s="247"/>
      <c r="L77" s="247"/>
      <c r="M77" s="247"/>
      <c r="N77" s="247"/>
      <c r="O77" s="247"/>
      <c r="P77" s="247"/>
      <c r="Q77" s="247"/>
      <c r="R77" s="247"/>
      <c r="S77" s="247"/>
      <c r="T77" s="247"/>
      <c r="U77" s="247"/>
      <c r="V77" s="247"/>
      <c r="W77" s="247"/>
      <c r="X77" s="247"/>
      <c r="Y77" s="153"/>
    </row>
    <row r="78" spans="1:25" ht="15" customHeight="1" hidden="1">
      <c r="A78" s="149"/>
      <c r="B78" s="154"/>
      <c r="C78" s="155"/>
      <c r="D78" s="150"/>
      <c r="E78" s="246"/>
      <c r="F78" s="246"/>
      <c r="G78" s="246"/>
      <c r="H78" s="247"/>
      <c r="I78" s="247"/>
      <c r="J78" s="247"/>
      <c r="K78" s="247"/>
      <c r="L78" s="247"/>
      <c r="M78" s="247"/>
      <c r="N78" s="247"/>
      <c r="O78" s="247"/>
      <c r="P78" s="247"/>
      <c r="Q78" s="247"/>
      <c r="R78" s="247"/>
      <c r="S78" s="247"/>
      <c r="T78" s="247"/>
      <c r="U78" s="247"/>
      <c r="V78" s="247"/>
      <c r="W78" s="247"/>
      <c r="X78" s="247"/>
      <c r="Y78" s="153"/>
    </row>
    <row r="79" spans="1:25" ht="15" customHeight="1" hidden="1">
      <c r="A79" s="149"/>
      <c r="B79" s="154"/>
      <c r="C79" s="155"/>
      <c r="D79" s="150"/>
      <c r="E79" s="249"/>
      <c r="F79" s="249"/>
      <c r="G79" s="249"/>
      <c r="H79" s="250"/>
      <c r="I79" s="250"/>
      <c r="J79" s="250"/>
      <c r="K79" s="250"/>
      <c r="L79" s="250"/>
      <c r="M79" s="250"/>
      <c r="N79" s="250"/>
      <c r="O79" s="250"/>
      <c r="P79" s="250"/>
      <c r="Q79" s="250"/>
      <c r="R79" s="250"/>
      <c r="S79" s="250"/>
      <c r="T79" s="250"/>
      <c r="U79" s="250"/>
      <c r="V79" s="250"/>
      <c r="W79" s="250"/>
      <c r="X79" s="250"/>
      <c r="Y79" s="153"/>
    </row>
    <row r="80" spans="1:25" ht="15" customHeight="1" hidden="1">
      <c r="A80" s="149"/>
      <c r="B80" s="154"/>
      <c r="C80" s="155"/>
      <c r="D80" s="150"/>
      <c r="E80" s="249"/>
      <c r="F80" s="249"/>
      <c r="G80" s="249"/>
      <c r="H80" s="250"/>
      <c r="I80" s="250"/>
      <c r="J80" s="250"/>
      <c r="K80" s="250"/>
      <c r="L80" s="250"/>
      <c r="M80" s="250"/>
      <c r="N80" s="250"/>
      <c r="O80" s="250"/>
      <c r="P80" s="250"/>
      <c r="Q80" s="250"/>
      <c r="R80" s="250"/>
      <c r="S80" s="250"/>
      <c r="T80" s="250"/>
      <c r="U80" s="250"/>
      <c r="V80" s="250"/>
      <c r="W80" s="250"/>
      <c r="X80" s="250"/>
      <c r="Y80" s="153"/>
    </row>
    <row r="81" spans="1:25" ht="15" hidden="1">
      <c r="A81" s="149"/>
      <c r="B81" s="154"/>
      <c r="C81" s="155"/>
      <c r="D81" s="150"/>
      <c r="E81" s="152"/>
      <c r="F81" s="152"/>
      <c r="G81" s="152"/>
      <c r="H81" s="152"/>
      <c r="I81" s="152"/>
      <c r="J81" s="152"/>
      <c r="K81" s="152"/>
      <c r="L81" s="152"/>
      <c r="M81" s="152"/>
      <c r="N81" s="152"/>
      <c r="O81" s="152"/>
      <c r="P81" s="152"/>
      <c r="Q81" s="152"/>
      <c r="R81" s="152"/>
      <c r="S81" s="152"/>
      <c r="T81" s="152"/>
      <c r="U81" s="152"/>
      <c r="V81" s="152"/>
      <c r="W81" s="152"/>
      <c r="X81" s="152"/>
      <c r="Y81" s="153"/>
    </row>
    <row r="82" spans="1:25" ht="15" hidden="1">
      <c r="A82" s="149"/>
      <c r="B82" s="154"/>
      <c r="C82" s="155"/>
      <c r="D82" s="150"/>
      <c r="E82" s="152"/>
      <c r="F82" s="152"/>
      <c r="G82" s="152"/>
      <c r="H82" s="152"/>
      <c r="I82" s="152"/>
      <c r="J82" s="152"/>
      <c r="K82" s="152"/>
      <c r="L82" s="152"/>
      <c r="M82" s="152"/>
      <c r="N82" s="152"/>
      <c r="O82" s="152"/>
      <c r="P82" s="152"/>
      <c r="Q82" s="152"/>
      <c r="R82" s="152"/>
      <c r="S82" s="152"/>
      <c r="T82" s="152"/>
      <c r="U82" s="152"/>
      <c r="V82" s="152"/>
      <c r="W82" s="152"/>
      <c r="X82" s="152"/>
      <c r="Y82" s="153"/>
    </row>
    <row r="83" spans="1:25" ht="15" hidden="1">
      <c r="A83" s="149"/>
      <c r="B83" s="154"/>
      <c r="C83" s="155"/>
      <c r="D83" s="150"/>
      <c r="E83" s="152"/>
      <c r="F83" s="152"/>
      <c r="G83" s="152"/>
      <c r="H83" s="152"/>
      <c r="I83" s="152"/>
      <c r="J83" s="152"/>
      <c r="K83" s="152"/>
      <c r="L83" s="152"/>
      <c r="M83" s="152"/>
      <c r="N83" s="152"/>
      <c r="O83" s="152"/>
      <c r="P83" s="152"/>
      <c r="Q83" s="152"/>
      <c r="R83" s="152"/>
      <c r="S83" s="152"/>
      <c r="T83" s="152"/>
      <c r="U83" s="152"/>
      <c r="V83" s="152"/>
      <c r="W83" s="152"/>
      <c r="X83" s="152"/>
      <c r="Y83" s="153"/>
    </row>
    <row r="84" spans="1:25" ht="15" hidden="1">
      <c r="A84" s="149"/>
      <c r="B84" s="154"/>
      <c r="C84" s="155"/>
      <c r="D84" s="150"/>
      <c r="E84" s="152"/>
      <c r="F84" s="152"/>
      <c r="G84" s="152"/>
      <c r="H84" s="152"/>
      <c r="I84" s="152"/>
      <c r="J84" s="152"/>
      <c r="K84" s="152"/>
      <c r="L84" s="152"/>
      <c r="M84" s="152"/>
      <c r="N84" s="152"/>
      <c r="O84" s="152"/>
      <c r="P84" s="152"/>
      <c r="Q84" s="152"/>
      <c r="R84" s="152"/>
      <c r="S84" s="152"/>
      <c r="T84" s="152"/>
      <c r="U84" s="152"/>
      <c r="V84" s="152"/>
      <c r="W84" s="152"/>
      <c r="X84" s="152"/>
      <c r="Y84" s="153"/>
    </row>
    <row r="85" spans="1:25" ht="15" hidden="1">
      <c r="A85" s="149"/>
      <c r="B85" s="154"/>
      <c r="C85" s="155"/>
      <c r="D85" s="150"/>
      <c r="E85" s="152"/>
      <c r="F85" s="152"/>
      <c r="G85" s="152"/>
      <c r="H85" s="152"/>
      <c r="I85" s="152"/>
      <c r="J85" s="152"/>
      <c r="K85" s="152"/>
      <c r="L85" s="152"/>
      <c r="M85" s="152"/>
      <c r="N85" s="152"/>
      <c r="O85" s="152"/>
      <c r="P85" s="152"/>
      <c r="Q85" s="152"/>
      <c r="R85" s="152"/>
      <c r="S85" s="152"/>
      <c r="T85" s="152"/>
      <c r="U85" s="152"/>
      <c r="V85" s="152"/>
      <c r="W85" s="152"/>
      <c r="X85" s="152"/>
      <c r="Y85" s="153"/>
    </row>
    <row r="86" spans="1:25" ht="15" hidden="1">
      <c r="A86" s="149"/>
      <c r="B86" s="154"/>
      <c r="C86" s="155"/>
      <c r="D86" s="150"/>
      <c r="E86" s="152"/>
      <c r="F86" s="152"/>
      <c r="G86" s="152"/>
      <c r="H86" s="152"/>
      <c r="I86" s="152"/>
      <c r="J86" s="152"/>
      <c r="K86" s="152"/>
      <c r="L86" s="152"/>
      <c r="M86" s="152"/>
      <c r="N86" s="152"/>
      <c r="O86" s="152"/>
      <c r="P86" s="152"/>
      <c r="Q86" s="152"/>
      <c r="R86" s="152"/>
      <c r="S86" s="152"/>
      <c r="T86" s="152"/>
      <c r="U86" s="152"/>
      <c r="V86" s="152"/>
      <c r="W86" s="152"/>
      <c r="X86" s="152"/>
      <c r="Y86" s="153"/>
    </row>
    <row r="87" spans="1:25" ht="15" hidden="1">
      <c r="A87" s="149"/>
      <c r="B87" s="154"/>
      <c r="C87" s="155"/>
      <c r="D87" s="150"/>
      <c r="E87" s="152"/>
      <c r="F87" s="152"/>
      <c r="G87" s="152"/>
      <c r="H87" s="152"/>
      <c r="I87" s="152"/>
      <c r="J87" s="152"/>
      <c r="K87" s="152"/>
      <c r="L87" s="152"/>
      <c r="M87" s="152"/>
      <c r="N87" s="152"/>
      <c r="O87" s="152"/>
      <c r="P87" s="152"/>
      <c r="Q87" s="152"/>
      <c r="R87" s="152"/>
      <c r="S87" s="152"/>
      <c r="T87" s="152"/>
      <c r="U87" s="152"/>
      <c r="V87" s="152"/>
      <c r="W87" s="152"/>
      <c r="X87" s="152"/>
      <c r="Y87" s="153"/>
    </row>
    <row r="88" spans="1:25" ht="15" hidden="1">
      <c r="A88" s="149"/>
      <c r="B88" s="154"/>
      <c r="C88" s="155"/>
      <c r="D88" s="150"/>
      <c r="E88" s="152"/>
      <c r="F88" s="152"/>
      <c r="G88" s="152"/>
      <c r="H88" s="152"/>
      <c r="I88" s="152"/>
      <c r="J88" s="152"/>
      <c r="K88" s="152"/>
      <c r="L88" s="152"/>
      <c r="M88" s="152"/>
      <c r="N88" s="152"/>
      <c r="O88" s="152"/>
      <c r="P88" s="152"/>
      <c r="Q88" s="152"/>
      <c r="R88" s="152"/>
      <c r="S88" s="152"/>
      <c r="T88" s="152"/>
      <c r="U88" s="152"/>
      <c r="V88" s="152"/>
      <c r="W88" s="152"/>
      <c r="X88" s="152"/>
      <c r="Y88" s="153"/>
    </row>
    <row r="89" spans="1:25" ht="15" hidden="1">
      <c r="A89" s="149"/>
      <c r="B89" s="154"/>
      <c r="C89" s="155"/>
      <c r="D89" s="150"/>
      <c r="E89" s="152"/>
      <c r="F89" s="152"/>
      <c r="G89" s="152"/>
      <c r="H89" s="152"/>
      <c r="I89" s="152"/>
      <c r="J89" s="152"/>
      <c r="K89" s="152"/>
      <c r="L89" s="152"/>
      <c r="M89" s="152"/>
      <c r="N89" s="152"/>
      <c r="O89" s="152"/>
      <c r="P89" s="152"/>
      <c r="Q89" s="152"/>
      <c r="R89" s="152"/>
      <c r="S89" s="152"/>
      <c r="T89" s="152"/>
      <c r="U89" s="152"/>
      <c r="V89" s="152"/>
      <c r="W89" s="152"/>
      <c r="X89" s="152"/>
      <c r="Y89" s="153"/>
    </row>
    <row r="90" spans="1:25" ht="15" hidden="1">
      <c r="A90" s="149"/>
      <c r="B90" s="154"/>
      <c r="C90" s="155"/>
      <c r="D90" s="150"/>
      <c r="E90" s="152"/>
      <c r="F90" s="152"/>
      <c r="G90" s="152"/>
      <c r="H90" s="152"/>
      <c r="I90" s="152"/>
      <c r="J90" s="152"/>
      <c r="K90" s="152"/>
      <c r="L90" s="152"/>
      <c r="M90" s="152"/>
      <c r="N90" s="152"/>
      <c r="O90" s="152"/>
      <c r="P90" s="152"/>
      <c r="Q90" s="152"/>
      <c r="R90" s="152"/>
      <c r="S90" s="152"/>
      <c r="T90" s="152"/>
      <c r="U90" s="152"/>
      <c r="V90" s="152"/>
      <c r="W90" s="152"/>
      <c r="X90" s="152"/>
      <c r="Y90" s="153"/>
    </row>
    <row r="91" spans="1:25" ht="27" customHeight="1" hidden="1">
      <c r="A91" s="149"/>
      <c r="B91" s="154"/>
      <c r="C91" s="155"/>
      <c r="D91" s="157"/>
      <c r="E91" s="158"/>
      <c r="F91" s="158"/>
      <c r="G91" s="158"/>
      <c r="H91" s="158"/>
      <c r="I91" s="158"/>
      <c r="J91" s="158"/>
      <c r="K91" s="158"/>
      <c r="L91" s="158"/>
      <c r="M91" s="158"/>
      <c r="N91" s="158"/>
      <c r="O91" s="158"/>
      <c r="P91" s="158"/>
      <c r="Q91" s="158"/>
      <c r="R91" s="158"/>
      <c r="S91" s="158"/>
      <c r="T91" s="158"/>
      <c r="U91" s="158"/>
      <c r="V91" s="158"/>
      <c r="W91" s="158"/>
      <c r="X91" s="158"/>
      <c r="Y91" s="153"/>
    </row>
    <row r="92" spans="1:25" ht="15" hidden="1">
      <c r="A92" s="149"/>
      <c r="B92" s="154"/>
      <c r="C92" s="155"/>
      <c r="D92" s="157"/>
      <c r="E92" s="158"/>
      <c r="F92" s="158"/>
      <c r="G92" s="158"/>
      <c r="H92" s="158"/>
      <c r="I92" s="158"/>
      <c r="J92" s="158"/>
      <c r="K92" s="158"/>
      <c r="L92" s="158"/>
      <c r="M92" s="158"/>
      <c r="N92" s="158"/>
      <c r="O92" s="158"/>
      <c r="P92" s="158"/>
      <c r="Q92" s="158"/>
      <c r="R92" s="158"/>
      <c r="S92" s="158"/>
      <c r="T92" s="158"/>
      <c r="U92" s="158"/>
      <c r="V92" s="158"/>
      <c r="W92" s="158"/>
      <c r="X92" s="158"/>
      <c r="Y92" s="153"/>
    </row>
    <row r="93" spans="1:25" ht="25.5" customHeight="1" hidden="1">
      <c r="A93" s="149"/>
      <c r="B93" s="154"/>
      <c r="C93" s="155"/>
      <c r="D93" s="150"/>
      <c r="E93" s="244" t="s">
        <v>240</v>
      </c>
      <c r="F93" s="244"/>
      <c r="G93" s="244"/>
      <c r="H93" s="244"/>
      <c r="I93" s="244"/>
      <c r="J93" s="244"/>
      <c r="K93" s="244"/>
      <c r="L93" s="244"/>
      <c r="M93" s="244"/>
      <c r="N93" s="244"/>
      <c r="O93" s="244"/>
      <c r="P93" s="244"/>
      <c r="Q93" s="244"/>
      <c r="R93" s="244"/>
      <c r="S93" s="244"/>
      <c r="T93" s="244"/>
      <c r="U93" s="244"/>
      <c r="V93" s="244"/>
      <c r="W93" s="244"/>
      <c r="X93" s="244"/>
      <c r="Y93" s="153"/>
    </row>
    <row r="94" spans="1:25" ht="15" customHeight="1" hidden="1">
      <c r="A94" s="149"/>
      <c r="B94" s="154"/>
      <c r="C94" s="155"/>
      <c r="D94" s="150"/>
      <c r="E94" s="152"/>
      <c r="F94" s="152"/>
      <c r="G94" s="152"/>
      <c r="H94" s="169"/>
      <c r="I94" s="169"/>
      <c r="J94" s="169"/>
      <c r="K94" s="169"/>
      <c r="L94" s="169"/>
      <c r="M94" s="169"/>
      <c r="N94" s="169"/>
      <c r="O94" s="170"/>
      <c r="P94" s="170"/>
      <c r="Q94" s="170"/>
      <c r="R94" s="170"/>
      <c r="S94" s="170"/>
      <c r="T94" s="170"/>
      <c r="U94" s="152"/>
      <c r="V94" s="152"/>
      <c r="W94" s="152"/>
      <c r="X94" s="152"/>
      <c r="Y94" s="153"/>
    </row>
    <row r="95" spans="1:27" ht="15" customHeight="1" hidden="1">
      <c r="A95" s="149"/>
      <c r="B95" s="154"/>
      <c r="C95" s="155"/>
      <c r="D95" s="150"/>
      <c r="E95" s="171"/>
      <c r="F95" s="257" t="s">
        <v>241</v>
      </c>
      <c r="G95" s="257"/>
      <c r="H95" s="257"/>
      <c r="I95" s="257"/>
      <c r="J95" s="257"/>
      <c r="K95" s="257"/>
      <c r="L95" s="257"/>
      <c r="M95" s="257"/>
      <c r="N95" s="257"/>
      <c r="O95" s="257"/>
      <c r="P95" s="257"/>
      <c r="Q95" s="257"/>
      <c r="R95" s="257"/>
      <c r="S95" s="257"/>
      <c r="T95" s="170"/>
      <c r="U95" s="152"/>
      <c r="V95" s="152"/>
      <c r="W95" s="152"/>
      <c r="X95" s="152"/>
      <c r="Y95" s="153"/>
      <c r="AA95" s="143" t="s">
        <v>242</v>
      </c>
    </row>
    <row r="96" spans="1:25" ht="15" customHeight="1" hidden="1">
      <c r="A96" s="149"/>
      <c r="B96" s="154"/>
      <c r="C96" s="155"/>
      <c r="D96" s="150"/>
      <c r="E96" s="152"/>
      <c r="F96" s="152"/>
      <c r="G96" s="152"/>
      <c r="H96" s="169"/>
      <c r="I96" s="169"/>
      <c r="J96" s="169"/>
      <c r="K96" s="169"/>
      <c r="L96" s="169"/>
      <c r="M96" s="169"/>
      <c r="N96" s="169"/>
      <c r="O96" s="170"/>
      <c r="P96" s="170"/>
      <c r="Q96" s="170"/>
      <c r="R96" s="170"/>
      <c r="S96" s="170"/>
      <c r="T96" s="170"/>
      <c r="U96" s="152"/>
      <c r="V96" s="152"/>
      <c r="W96" s="152"/>
      <c r="X96" s="152"/>
      <c r="Y96" s="153"/>
    </row>
    <row r="97" spans="1:25" ht="15" hidden="1">
      <c r="A97" s="149"/>
      <c r="B97" s="154"/>
      <c r="C97" s="155"/>
      <c r="D97" s="150"/>
      <c r="E97" s="152"/>
      <c r="F97" s="257" t="s">
        <v>243</v>
      </c>
      <c r="G97" s="257"/>
      <c r="H97" s="257"/>
      <c r="I97" s="257"/>
      <c r="J97" s="257"/>
      <c r="K97" s="257"/>
      <c r="L97" s="257"/>
      <c r="M97" s="257"/>
      <c r="N97" s="257"/>
      <c r="O97" s="257"/>
      <c r="P97" s="257"/>
      <c r="Q97" s="257"/>
      <c r="R97" s="257"/>
      <c r="S97" s="257"/>
      <c r="T97" s="257"/>
      <c r="U97" s="257"/>
      <c r="V97" s="257"/>
      <c r="W97" s="257"/>
      <c r="X97" s="257"/>
      <c r="Y97" s="153"/>
    </row>
    <row r="98" spans="1:25" ht="15" hidden="1">
      <c r="A98" s="149"/>
      <c r="B98" s="154"/>
      <c r="C98" s="155"/>
      <c r="D98" s="150"/>
      <c r="E98" s="152"/>
      <c r="F98" s="152"/>
      <c r="G98" s="152"/>
      <c r="H98" s="152"/>
      <c r="I98" s="152"/>
      <c r="J98" s="152"/>
      <c r="K98" s="152"/>
      <c r="L98" s="152"/>
      <c r="M98" s="152"/>
      <c r="N98" s="152"/>
      <c r="O98" s="152"/>
      <c r="P98" s="152"/>
      <c r="Q98" s="152"/>
      <c r="R98" s="152"/>
      <c r="S98" s="152"/>
      <c r="T98" s="152"/>
      <c r="U98" s="152"/>
      <c r="V98" s="152"/>
      <c r="W98" s="152"/>
      <c r="X98" s="152"/>
      <c r="Y98" s="153"/>
    </row>
    <row r="99" spans="1:25" ht="15" hidden="1">
      <c r="A99" s="149"/>
      <c r="B99" s="154"/>
      <c r="C99" s="155"/>
      <c r="D99" s="150"/>
      <c r="E99" s="152"/>
      <c r="F99" s="152"/>
      <c r="G99" s="152"/>
      <c r="H99" s="152"/>
      <c r="I99" s="152"/>
      <c r="J99" s="152"/>
      <c r="K99" s="152"/>
      <c r="L99" s="152"/>
      <c r="M99" s="152"/>
      <c r="N99" s="152"/>
      <c r="O99" s="152"/>
      <c r="P99" s="152"/>
      <c r="Q99" s="152"/>
      <c r="R99" s="152"/>
      <c r="S99" s="152"/>
      <c r="T99" s="152"/>
      <c r="U99" s="152"/>
      <c r="V99" s="152"/>
      <c r="W99" s="152"/>
      <c r="X99" s="152"/>
      <c r="Y99" s="153"/>
    </row>
    <row r="100" spans="1:25" ht="15" hidden="1">
      <c r="A100" s="149"/>
      <c r="B100" s="154"/>
      <c r="C100" s="155"/>
      <c r="D100" s="150"/>
      <c r="E100" s="152"/>
      <c r="F100" s="152"/>
      <c r="G100" s="152"/>
      <c r="H100" s="152"/>
      <c r="I100" s="152"/>
      <c r="J100" s="152"/>
      <c r="K100" s="152"/>
      <c r="L100" s="152"/>
      <c r="M100" s="152"/>
      <c r="N100" s="152"/>
      <c r="O100" s="152"/>
      <c r="P100" s="152"/>
      <c r="Q100" s="152"/>
      <c r="R100" s="152"/>
      <c r="S100" s="152"/>
      <c r="T100" s="152"/>
      <c r="U100" s="152"/>
      <c r="V100" s="152"/>
      <c r="W100" s="152"/>
      <c r="X100" s="152"/>
      <c r="Y100" s="153"/>
    </row>
    <row r="101" spans="1:25" ht="15" hidden="1">
      <c r="A101" s="149"/>
      <c r="B101" s="154"/>
      <c r="C101" s="155"/>
      <c r="D101" s="150"/>
      <c r="E101" s="152"/>
      <c r="F101" s="152"/>
      <c r="G101" s="152"/>
      <c r="H101" s="152"/>
      <c r="I101" s="152"/>
      <c r="J101" s="152"/>
      <c r="K101" s="152"/>
      <c r="L101" s="152"/>
      <c r="M101" s="152"/>
      <c r="N101" s="152"/>
      <c r="O101" s="152"/>
      <c r="P101" s="152"/>
      <c r="Q101" s="152"/>
      <c r="R101" s="152"/>
      <c r="S101" s="152"/>
      <c r="T101" s="152"/>
      <c r="U101" s="152"/>
      <c r="V101" s="152"/>
      <c r="W101" s="152"/>
      <c r="X101" s="152"/>
      <c r="Y101" s="153"/>
    </row>
    <row r="102" spans="1:25" ht="15" hidden="1">
      <c r="A102" s="149"/>
      <c r="B102" s="154"/>
      <c r="C102" s="155"/>
      <c r="D102" s="150"/>
      <c r="E102" s="152"/>
      <c r="F102" s="152"/>
      <c r="G102" s="152"/>
      <c r="H102" s="152"/>
      <c r="I102" s="152"/>
      <c r="J102" s="152"/>
      <c r="K102" s="152"/>
      <c r="L102" s="152"/>
      <c r="M102" s="152"/>
      <c r="N102" s="152"/>
      <c r="O102" s="152"/>
      <c r="P102" s="152"/>
      <c r="Q102" s="152"/>
      <c r="R102" s="152"/>
      <c r="S102" s="152"/>
      <c r="T102" s="152"/>
      <c r="U102" s="152"/>
      <c r="V102" s="152"/>
      <c r="W102" s="152"/>
      <c r="X102" s="152"/>
      <c r="Y102" s="153"/>
    </row>
    <row r="103" spans="1:25" ht="15" hidden="1">
      <c r="A103" s="149"/>
      <c r="B103" s="154"/>
      <c r="C103" s="155"/>
      <c r="D103" s="150"/>
      <c r="E103" s="152"/>
      <c r="F103" s="152"/>
      <c r="G103" s="152"/>
      <c r="H103" s="152"/>
      <c r="I103" s="152"/>
      <c r="J103" s="152"/>
      <c r="K103" s="152"/>
      <c r="L103" s="152"/>
      <c r="M103" s="152"/>
      <c r="N103" s="152"/>
      <c r="O103" s="152"/>
      <c r="P103" s="152"/>
      <c r="Q103" s="152"/>
      <c r="R103" s="152"/>
      <c r="S103" s="152"/>
      <c r="T103" s="152"/>
      <c r="U103" s="152"/>
      <c r="V103" s="152"/>
      <c r="W103" s="152"/>
      <c r="X103" s="152"/>
      <c r="Y103" s="153"/>
    </row>
    <row r="104" spans="1:25" ht="15" hidden="1">
      <c r="A104" s="149"/>
      <c r="B104" s="154"/>
      <c r="C104" s="155"/>
      <c r="D104" s="150"/>
      <c r="E104" s="152"/>
      <c r="F104" s="152"/>
      <c r="G104" s="152"/>
      <c r="H104" s="152"/>
      <c r="I104" s="152"/>
      <c r="J104" s="152"/>
      <c r="K104" s="152"/>
      <c r="L104" s="152"/>
      <c r="M104" s="152"/>
      <c r="N104" s="152"/>
      <c r="O104" s="152"/>
      <c r="P104" s="152"/>
      <c r="Q104" s="152"/>
      <c r="R104" s="152"/>
      <c r="S104" s="152"/>
      <c r="T104" s="152"/>
      <c r="U104" s="152"/>
      <c r="V104" s="152"/>
      <c r="W104" s="152"/>
      <c r="X104" s="152"/>
      <c r="Y104" s="153"/>
    </row>
    <row r="105" spans="1:25" ht="15" hidden="1">
      <c r="A105" s="149"/>
      <c r="B105" s="154"/>
      <c r="C105" s="155"/>
      <c r="D105" s="150"/>
      <c r="E105" s="152"/>
      <c r="F105" s="152"/>
      <c r="G105" s="152"/>
      <c r="H105" s="152"/>
      <c r="I105" s="152"/>
      <c r="J105" s="152"/>
      <c r="K105" s="152"/>
      <c r="L105" s="152"/>
      <c r="M105" s="152"/>
      <c r="N105" s="152"/>
      <c r="O105" s="152"/>
      <c r="P105" s="152"/>
      <c r="Q105" s="152"/>
      <c r="R105" s="152"/>
      <c r="S105" s="152"/>
      <c r="T105" s="152"/>
      <c r="U105" s="152"/>
      <c r="V105" s="152"/>
      <c r="W105" s="152"/>
      <c r="X105" s="152"/>
      <c r="Y105" s="153"/>
    </row>
    <row r="106" spans="1:25" ht="30" customHeight="1" hidden="1">
      <c r="A106" s="149"/>
      <c r="B106" s="154"/>
      <c r="C106" s="155"/>
      <c r="D106" s="150"/>
      <c r="E106" s="152"/>
      <c r="F106" s="152"/>
      <c r="G106" s="152"/>
      <c r="H106" s="152"/>
      <c r="I106" s="152"/>
      <c r="J106" s="152"/>
      <c r="K106" s="152"/>
      <c r="L106" s="152"/>
      <c r="M106" s="152"/>
      <c r="N106" s="152"/>
      <c r="O106" s="152"/>
      <c r="P106" s="152"/>
      <c r="Q106" s="152"/>
      <c r="R106" s="152"/>
      <c r="S106" s="152"/>
      <c r="T106" s="152"/>
      <c r="U106" s="152"/>
      <c r="V106" s="152"/>
      <c r="W106" s="152"/>
      <c r="X106" s="152"/>
      <c r="Y106" s="153"/>
    </row>
    <row r="107" spans="1:25" ht="31.5" customHeight="1" hidden="1">
      <c r="A107" s="149"/>
      <c r="B107" s="154"/>
      <c r="C107" s="155"/>
      <c r="D107" s="150"/>
      <c r="E107" s="152"/>
      <c r="F107" s="152"/>
      <c r="G107" s="152"/>
      <c r="H107" s="152"/>
      <c r="I107" s="152"/>
      <c r="J107" s="152"/>
      <c r="K107" s="152"/>
      <c r="L107" s="152"/>
      <c r="M107" s="152"/>
      <c r="N107" s="152"/>
      <c r="O107" s="152"/>
      <c r="P107" s="152"/>
      <c r="Q107" s="152"/>
      <c r="R107" s="152"/>
      <c r="S107" s="152"/>
      <c r="T107" s="152"/>
      <c r="U107" s="152"/>
      <c r="V107" s="152"/>
      <c r="W107" s="152"/>
      <c r="X107" s="152"/>
      <c r="Y107" s="153"/>
    </row>
    <row r="108" spans="1:25" ht="17.25" customHeight="1">
      <c r="A108" s="149"/>
      <c r="B108" s="172"/>
      <c r="C108" s="173"/>
      <c r="D108" s="174"/>
      <c r="E108" s="175"/>
      <c r="F108" s="175"/>
      <c r="G108" s="175"/>
      <c r="H108" s="175"/>
      <c r="I108" s="175"/>
      <c r="J108" s="175"/>
      <c r="K108" s="175"/>
      <c r="L108" s="175"/>
      <c r="M108" s="175"/>
      <c r="N108" s="175"/>
      <c r="O108" s="175"/>
      <c r="P108" s="175"/>
      <c r="Q108" s="175"/>
      <c r="R108" s="175"/>
      <c r="S108" s="175"/>
      <c r="T108" s="175"/>
      <c r="U108" s="175"/>
      <c r="V108" s="175"/>
      <c r="W108" s="175"/>
      <c r="X108" s="175"/>
      <c r="Y108" s="176"/>
    </row>
  </sheetData>
  <sheetProtection password="FA9C" sheet="1" objects="1" scenarios="1" formatColumns="0" formatRows="0"/>
  <mergeCells count="36">
    <mergeCell ref="E40:H40"/>
    <mergeCell ref="I40:M40"/>
    <mergeCell ref="E41:H41"/>
    <mergeCell ref="I41:M41"/>
    <mergeCell ref="F95:S95"/>
    <mergeCell ref="F97:X97"/>
    <mergeCell ref="E78:G78"/>
    <mergeCell ref="H78:X78"/>
    <mergeCell ref="E79:G79"/>
    <mergeCell ref="H79:X79"/>
    <mergeCell ref="E80:G80"/>
    <mergeCell ref="H80:X80"/>
    <mergeCell ref="H61:X61"/>
    <mergeCell ref="E71:I71"/>
    <mergeCell ref="J71:X71"/>
    <mergeCell ref="E76:G76"/>
    <mergeCell ref="H76:X76"/>
    <mergeCell ref="E93:X93"/>
    <mergeCell ref="E35:X39"/>
    <mergeCell ref="E77:G77"/>
    <mergeCell ref="H77:X77"/>
    <mergeCell ref="E58:G58"/>
    <mergeCell ref="H58:X58"/>
    <mergeCell ref="E59:G59"/>
    <mergeCell ref="H59:X59"/>
    <mergeCell ref="E46:X57"/>
    <mergeCell ref="H60:X60"/>
    <mergeCell ref="E14:X19"/>
    <mergeCell ref="F21:M21"/>
    <mergeCell ref="P21:X21"/>
    <mergeCell ref="F22:M22"/>
    <mergeCell ref="P22:X22"/>
    <mergeCell ref="B2:G2"/>
    <mergeCell ref="B3:C3"/>
    <mergeCell ref="B5:Y5"/>
    <mergeCell ref="E7:X13"/>
  </mergeCells>
  <hyperlinks>
    <hyperlink ref="H58" r:id="rId1" display="http://support.eias.ru/index.php?a=add&amp;catid=5"/>
    <hyperlink ref="H58:X58" r:id="rId2" tooltip="Кликните по ссылке, чтобы перейти на сайт службы поддержки пользователей" display="http://support.eias.ru/index.php?a=add&amp;catid=5"/>
    <hyperlink ref="I40" r:id="rId3" display="RRomashchenko@fstrf.ru"/>
    <hyperlink ref="I41" r:id="rId4" display="AKustova@fstrf.ru"/>
    <hyperlink ref="H59" r:id="rId5" tooltip="Кликните по ссылке, чтобы перейти на сайт службы поддержки пользователей" display="http://support.eias.ru/index.php?a=add&amp;catid=5"/>
    <hyperlink ref="H59:X59" r:id="rId6" tooltip="Кликните по ссылке, чтобы написать письмо для технической поддержки" display="sp@eias.ru"/>
    <hyperlink ref="H77" r:id="rId7" display="http://eias.ru/?page=show_templates"/>
  </hyperlinks>
  <printOptions/>
  <pageMargins left="0.7" right="0.7" top="0.75" bottom="0.75" header="0.3" footer="0.3"/>
  <pageSetup horizontalDpi="180" verticalDpi="180" orientation="portrait" paperSize="9" r:id="rId9"/>
  <drawing r:id="rId8"/>
</worksheet>
</file>

<file path=xl/worksheets/sheet10.xml><?xml version="1.0" encoding="utf-8"?>
<worksheet xmlns="http://schemas.openxmlformats.org/spreadsheetml/2006/main" xmlns:r="http://schemas.openxmlformats.org/officeDocument/2006/relationships">
  <sheetPr codeName="ListCheck">
    <tabColor indexed="31"/>
  </sheetPr>
  <dimension ref="B2:D5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4.7109375" style="15" customWidth="1"/>
    <col min="2" max="2" width="27.28125" style="15" customWidth="1"/>
    <col min="3" max="3" width="103.28125" style="15" customWidth="1"/>
    <col min="4" max="4" width="17.7109375" style="15" customWidth="1"/>
    <col min="5" max="16384" width="9.140625" style="15" customWidth="1"/>
  </cols>
  <sheetData>
    <row r="2" spans="2:4" ht="19.5" customHeight="1">
      <c r="B2" s="285" t="s">
        <v>96</v>
      </c>
      <c r="C2" s="285"/>
      <c r="D2" s="285"/>
    </row>
    <row r="4" spans="2:4" ht="21.75" customHeight="1" thickBot="1">
      <c r="B4" s="52" t="s">
        <v>6</v>
      </c>
      <c r="C4" s="52" t="s">
        <v>7</v>
      </c>
      <c r="D4" s="52" t="s">
        <v>118</v>
      </c>
    </row>
    <row r="5" spans="2:4" ht="13.5" thickTop="1">
      <c r="B5" s="231" t="s">
        <v>475</v>
      </c>
      <c r="C5" s="232" t="s">
        <v>476</v>
      </c>
      <c r="D5" s="233" t="s">
        <v>477</v>
      </c>
    </row>
  </sheetData>
  <sheetProtection password="FA9C" sheet="1" objects="1" scenarios="1" formatColumns="0" formatRows="0" autoFilter="0"/>
  <autoFilter ref="B4:D4"/>
  <mergeCells count="1">
    <mergeCell ref="B2:D2"/>
  </mergeCells>
  <hyperlinks>
    <hyperlink ref="B5" location="'Субабоненты'!E26" tooltip="Ошибка" display="Субабоненты!E26"/>
  </hyperlink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TEHSHEET">
    <tabColor indexed="47"/>
  </sheetPr>
  <dimension ref="A1:E87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32.57421875" style="7" bestFit="1" customWidth="1"/>
    <col min="2" max="2" width="11.7109375" style="5" customWidth="1"/>
    <col min="3" max="3" width="9.140625" style="5" customWidth="1"/>
    <col min="4" max="4" width="32.28125" style="201" bestFit="1" customWidth="1"/>
    <col min="5" max="5" width="19.8515625" style="201" bestFit="1" customWidth="1"/>
    <col min="6" max="16384" width="9.140625" style="5" customWidth="1"/>
  </cols>
  <sheetData>
    <row r="1" spans="1:5" ht="11.25">
      <c r="A1" s="53" t="s">
        <v>110</v>
      </c>
      <c r="B1" s="125" t="s">
        <v>210</v>
      </c>
      <c r="D1" s="199" t="s">
        <v>254</v>
      </c>
      <c r="E1" s="199" t="s">
        <v>255</v>
      </c>
    </row>
    <row r="2" spans="1:5" ht="11.25">
      <c r="A2" s="6" t="s">
        <v>17</v>
      </c>
      <c r="B2" s="5" t="s">
        <v>211</v>
      </c>
      <c r="D2" s="6" t="s">
        <v>21</v>
      </c>
      <c r="E2" s="200">
        <v>0</v>
      </c>
    </row>
    <row r="3" spans="1:4" ht="11.25">
      <c r="A3" s="6" t="s">
        <v>18</v>
      </c>
      <c r="B3" s="5" t="s">
        <v>212</v>
      </c>
      <c r="D3" s="6" t="s">
        <v>24</v>
      </c>
    </row>
    <row r="4" spans="1:4" ht="11.25">
      <c r="A4" s="6" t="s">
        <v>19</v>
      </c>
      <c r="B4" s="5" t="s">
        <v>213</v>
      </c>
      <c r="D4" s="6" t="s">
        <v>25</v>
      </c>
    </row>
    <row r="5" spans="1:4" ht="11.25">
      <c r="A5" s="6" t="s">
        <v>20</v>
      </c>
      <c r="B5" s="5" t="s">
        <v>214</v>
      </c>
      <c r="D5" s="6" t="s">
        <v>29</v>
      </c>
    </row>
    <row r="6" spans="1:4" ht="11.25">
      <c r="A6" s="6" t="s">
        <v>21</v>
      </c>
      <c r="B6" s="5" t="s">
        <v>215</v>
      </c>
      <c r="D6" s="6" t="s">
        <v>43</v>
      </c>
    </row>
    <row r="7" spans="1:4" ht="11.25">
      <c r="A7" s="6" t="s">
        <v>22</v>
      </c>
      <c r="B7" s="5" t="s">
        <v>216</v>
      </c>
      <c r="D7" s="6" t="s">
        <v>45</v>
      </c>
    </row>
    <row r="8" spans="1:4" ht="11.25">
      <c r="A8" s="6" t="s">
        <v>23</v>
      </c>
      <c r="B8" s="5" t="s">
        <v>251</v>
      </c>
      <c r="D8" s="6" t="s">
        <v>13</v>
      </c>
    </row>
    <row r="9" spans="1:4" ht="11.25">
      <c r="A9" s="6" t="s">
        <v>24</v>
      </c>
      <c r="B9" s="5" t="s">
        <v>469</v>
      </c>
      <c r="D9" s="6" t="s">
        <v>54</v>
      </c>
    </row>
    <row r="10" spans="1:4" ht="11.25">
      <c r="A10" s="6" t="s">
        <v>25</v>
      </c>
      <c r="D10" s="6" t="s">
        <v>58</v>
      </c>
    </row>
    <row r="11" spans="1:4" ht="11.25">
      <c r="A11" s="6" t="s">
        <v>26</v>
      </c>
      <c r="D11" s="6" t="s">
        <v>60</v>
      </c>
    </row>
    <row r="12" spans="1:4" ht="11.25">
      <c r="A12" s="6" t="s">
        <v>108</v>
      </c>
      <c r="D12" s="6" t="s">
        <v>65</v>
      </c>
    </row>
    <row r="13" spans="1:4" ht="11.25">
      <c r="A13" s="6" t="s">
        <v>27</v>
      </c>
      <c r="D13" s="6" t="s">
        <v>66</v>
      </c>
    </row>
    <row r="14" spans="1:4" ht="11.25">
      <c r="A14" s="6" t="s">
        <v>109</v>
      </c>
      <c r="D14" s="6" t="s">
        <v>77</v>
      </c>
    </row>
    <row r="15" spans="1:4" ht="11.25">
      <c r="A15" s="6" t="s">
        <v>252</v>
      </c>
      <c r="D15" s="6" t="s">
        <v>79</v>
      </c>
    </row>
    <row r="16" spans="1:4" ht="11.25">
      <c r="A16" s="6" t="s">
        <v>28</v>
      </c>
      <c r="D16" s="6" t="s">
        <v>81</v>
      </c>
    </row>
    <row r="17" spans="1:4" ht="11.25">
      <c r="A17" s="6" t="s">
        <v>29</v>
      </c>
      <c r="D17" s="6" t="s">
        <v>84</v>
      </c>
    </row>
    <row r="18" spans="1:4" ht="11.25">
      <c r="A18" s="6" t="s">
        <v>30</v>
      </c>
      <c r="D18" s="6" t="s">
        <v>85</v>
      </c>
    </row>
    <row r="19" spans="1:4" ht="11.25">
      <c r="A19" s="6" t="s">
        <v>31</v>
      </c>
      <c r="D19" s="6" t="s">
        <v>89</v>
      </c>
    </row>
    <row r="20" ht="11.25">
      <c r="A20" s="6" t="s">
        <v>32</v>
      </c>
    </row>
    <row r="21" ht="11.25">
      <c r="A21" s="6" t="s">
        <v>33</v>
      </c>
    </row>
    <row r="22" ht="11.25">
      <c r="A22" s="6" t="s">
        <v>34</v>
      </c>
    </row>
    <row r="23" ht="11.25">
      <c r="A23" s="6" t="s">
        <v>35</v>
      </c>
    </row>
    <row r="24" ht="11.25">
      <c r="A24" s="6" t="s">
        <v>36</v>
      </c>
    </row>
    <row r="25" ht="11.25">
      <c r="A25" s="6" t="s">
        <v>37</v>
      </c>
    </row>
    <row r="26" ht="11.25">
      <c r="A26" s="6" t="s">
        <v>38</v>
      </c>
    </row>
    <row r="27" ht="11.25">
      <c r="A27" s="6" t="s">
        <v>39</v>
      </c>
    </row>
    <row r="28" ht="11.25">
      <c r="A28" s="6" t="s">
        <v>40</v>
      </c>
    </row>
    <row r="29" ht="11.25">
      <c r="A29" s="6" t="s">
        <v>41</v>
      </c>
    </row>
    <row r="30" ht="11.25">
      <c r="A30" s="6" t="s">
        <v>42</v>
      </c>
    </row>
    <row r="31" ht="11.25">
      <c r="A31" s="6" t="s">
        <v>43</v>
      </c>
    </row>
    <row r="32" ht="11.25">
      <c r="A32" s="6" t="s">
        <v>44</v>
      </c>
    </row>
    <row r="33" ht="11.25">
      <c r="A33" s="6" t="s">
        <v>45</v>
      </c>
    </row>
    <row r="34" ht="11.25">
      <c r="A34" s="6" t="s">
        <v>46</v>
      </c>
    </row>
    <row r="35" ht="11.25">
      <c r="A35" s="6" t="s">
        <v>47</v>
      </c>
    </row>
    <row r="36" ht="11.25">
      <c r="A36" s="6" t="s">
        <v>11</v>
      </c>
    </row>
    <row r="37" ht="11.25">
      <c r="A37" s="6" t="s">
        <v>12</v>
      </c>
    </row>
    <row r="38" ht="11.25">
      <c r="A38" s="6" t="s">
        <v>13</v>
      </c>
    </row>
    <row r="39" ht="11.25">
      <c r="A39" s="6" t="s">
        <v>14</v>
      </c>
    </row>
    <row r="40" ht="11.25">
      <c r="A40" s="6" t="s">
        <v>15</v>
      </c>
    </row>
    <row r="41" ht="11.25">
      <c r="A41" s="6" t="s">
        <v>16</v>
      </c>
    </row>
    <row r="42" ht="11.25">
      <c r="A42" s="6" t="s">
        <v>48</v>
      </c>
    </row>
    <row r="43" ht="11.25">
      <c r="A43" s="6" t="s">
        <v>49</v>
      </c>
    </row>
    <row r="44" ht="11.25">
      <c r="A44" s="6" t="s">
        <v>50</v>
      </c>
    </row>
    <row r="45" ht="11.25">
      <c r="A45" s="6" t="s">
        <v>51</v>
      </c>
    </row>
    <row r="46" ht="11.25">
      <c r="A46" s="6" t="s">
        <v>52</v>
      </c>
    </row>
    <row r="47" ht="11.25">
      <c r="A47" s="6" t="s">
        <v>73</v>
      </c>
    </row>
    <row r="48" ht="11.25">
      <c r="A48" s="6" t="s">
        <v>74</v>
      </c>
    </row>
    <row r="49" ht="11.25">
      <c r="A49" s="6" t="s">
        <v>75</v>
      </c>
    </row>
    <row r="50" ht="11.25">
      <c r="A50" s="6" t="s">
        <v>53</v>
      </c>
    </row>
    <row r="51" ht="11.25">
      <c r="A51" s="6" t="s">
        <v>54</v>
      </c>
    </row>
    <row r="52" ht="11.25">
      <c r="A52" s="6" t="s">
        <v>55</v>
      </c>
    </row>
    <row r="53" ht="11.25">
      <c r="A53" s="6" t="s">
        <v>56</v>
      </c>
    </row>
    <row r="54" ht="11.25">
      <c r="A54" s="6" t="s">
        <v>57</v>
      </c>
    </row>
    <row r="55" ht="11.25">
      <c r="A55" s="6" t="s">
        <v>58</v>
      </c>
    </row>
    <row r="56" ht="11.25">
      <c r="A56" s="6" t="s">
        <v>59</v>
      </c>
    </row>
    <row r="57" ht="11.25">
      <c r="A57" s="6" t="s">
        <v>253</v>
      </c>
    </row>
    <row r="58" ht="11.25">
      <c r="A58" s="6" t="s">
        <v>60</v>
      </c>
    </row>
    <row r="59" ht="11.25">
      <c r="A59" s="6" t="s">
        <v>61</v>
      </c>
    </row>
    <row r="60" ht="11.25">
      <c r="A60" s="6" t="s">
        <v>62</v>
      </c>
    </row>
    <row r="61" ht="11.25">
      <c r="A61" s="6" t="s">
        <v>63</v>
      </c>
    </row>
    <row r="62" ht="11.25">
      <c r="A62" s="6" t="s">
        <v>4</v>
      </c>
    </row>
    <row r="63" ht="11.25">
      <c r="A63" s="6" t="s">
        <v>64</v>
      </c>
    </row>
    <row r="64" ht="11.25">
      <c r="A64" s="6" t="s">
        <v>65</v>
      </c>
    </row>
    <row r="65" ht="11.25">
      <c r="A65" s="6" t="s">
        <v>66</v>
      </c>
    </row>
    <row r="66" ht="11.25">
      <c r="A66" s="6" t="s">
        <v>67</v>
      </c>
    </row>
    <row r="67" ht="11.25">
      <c r="A67" s="6" t="s">
        <v>68</v>
      </c>
    </row>
    <row r="68" ht="11.25">
      <c r="A68" s="6" t="s">
        <v>69</v>
      </c>
    </row>
    <row r="69" ht="11.25">
      <c r="A69" s="6" t="s">
        <v>70</v>
      </c>
    </row>
    <row r="70" ht="11.25">
      <c r="A70" s="6" t="s">
        <v>71</v>
      </c>
    </row>
    <row r="71" ht="11.25">
      <c r="A71" s="6" t="s">
        <v>72</v>
      </c>
    </row>
    <row r="72" ht="11.25">
      <c r="A72" s="6" t="s">
        <v>76</v>
      </c>
    </row>
    <row r="73" ht="11.25">
      <c r="A73" s="6" t="s">
        <v>77</v>
      </c>
    </row>
    <row r="74" ht="11.25">
      <c r="A74" s="6" t="s">
        <v>78</v>
      </c>
    </row>
    <row r="75" ht="11.25">
      <c r="A75" s="6" t="s">
        <v>79</v>
      </c>
    </row>
    <row r="76" ht="11.25">
      <c r="A76" s="6" t="s">
        <v>80</v>
      </c>
    </row>
    <row r="77" ht="11.25">
      <c r="A77" s="6" t="s">
        <v>81</v>
      </c>
    </row>
    <row r="78" ht="11.25">
      <c r="A78" s="6" t="s">
        <v>82</v>
      </c>
    </row>
    <row r="79" ht="11.25">
      <c r="A79" s="6" t="s">
        <v>10</v>
      </c>
    </row>
    <row r="80" ht="11.25">
      <c r="A80" s="6" t="s">
        <v>83</v>
      </c>
    </row>
    <row r="81" ht="11.25">
      <c r="A81" s="6" t="s">
        <v>84</v>
      </c>
    </row>
    <row r="82" ht="11.25">
      <c r="A82" s="6" t="s">
        <v>85</v>
      </c>
    </row>
    <row r="83" ht="11.25">
      <c r="A83" s="6" t="s">
        <v>86</v>
      </c>
    </row>
    <row r="84" ht="11.25">
      <c r="A84" s="6" t="s">
        <v>87</v>
      </c>
    </row>
    <row r="85" ht="11.25">
      <c r="A85" s="6" t="s">
        <v>88</v>
      </c>
    </row>
    <row r="86" ht="11.25">
      <c r="A86" s="6" t="s">
        <v>89</v>
      </c>
    </row>
    <row r="87" ht="11.25">
      <c r="A87" s="6" t="s">
        <v>90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modProv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2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2">
    <tabColor indexed="47"/>
  </sheetPr>
  <dimension ref="A1:X9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6" max="6" width="38.7109375" style="0" customWidth="1"/>
  </cols>
  <sheetData>
    <row r="1" s="57" customFormat="1" ht="11.25">
      <c r="A1" s="57" t="s">
        <v>157</v>
      </c>
    </row>
    <row r="2" ht="12" thickBot="1"/>
    <row r="3" spans="3:24" s="111" customFormat="1" ht="22.5" customHeight="1" thickTop="1">
      <c r="C3" s="280"/>
      <c r="D3" s="271"/>
      <c r="E3" s="289"/>
      <c r="F3" s="130" t="str">
        <f>"Заявленная мощность потребителей"&amp;IF(regionException_flag=1,", в т.ч.","")</f>
        <v>Заявленная мощность потребителей</v>
      </c>
      <c r="G3" s="198" t="s">
        <v>129</v>
      </c>
      <c r="H3" s="215"/>
      <c r="I3" s="215"/>
      <c r="J3" s="215"/>
      <c r="K3" s="215"/>
      <c r="L3" s="215"/>
      <c r="M3" s="215"/>
      <c r="N3" s="215"/>
      <c r="O3" s="215"/>
      <c r="P3" s="215"/>
      <c r="Q3" s="215"/>
      <c r="R3" s="215"/>
      <c r="S3" s="215"/>
      <c r="T3" s="215"/>
      <c r="U3" s="215"/>
      <c r="V3" s="215"/>
      <c r="W3" s="214">
        <f>SUM(K3:V3)/12</f>
        <v>0</v>
      </c>
      <c r="X3" s="275"/>
    </row>
    <row r="4" spans="3:24" s="111" customFormat="1" ht="12" hidden="1" thickBot="1">
      <c r="C4" s="280"/>
      <c r="D4" s="272"/>
      <c r="E4" s="290"/>
      <c r="F4" s="197"/>
      <c r="G4" s="226"/>
      <c r="H4" s="227"/>
      <c r="I4" s="227"/>
      <c r="J4" s="227"/>
      <c r="K4" s="227"/>
      <c r="L4" s="227"/>
      <c r="M4" s="227"/>
      <c r="N4" s="227"/>
      <c r="O4" s="227"/>
      <c r="P4" s="227"/>
      <c r="Q4" s="227"/>
      <c r="R4" s="227"/>
      <c r="S4" s="227"/>
      <c r="T4" s="227"/>
      <c r="U4" s="227"/>
      <c r="V4" s="227"/>
      <c r="W4" s="227">
        <f>SUM(K4:V4)/12</f>
        <v>0</v>
      </c>
      <c r="X4" s="275"/>
    </row>
    <row r="6" s="57" customFormat="1" ht="11.25">
      <c r="A6" s="57" t="s">
        <v>158</v>
      </c>
    </row>
    <row r="7" ht="12" thickBot="1"/>
    <row r="8" spans="3:12" s="111" customFormat="1" ht="22.5" customHeight="1" thickTop="1">
      <c r="C8" s="280"/>
      <c r="D8" s="286"/>
      <c r="E8" s="287"/>
      <c r="F8" s="130" t="str">
        <f>"Заявленная мощность потребителей"&amp;IF(regionException_flag=1,", в т.ч.","")</f>
        <v>Заявленная мощность потребителей</v>
      </c>
      <c r="G8" s="131" t="s">
        <v>129</v>
      </c>
      <c r="H8" s="214">
        <f>(Субабоненты!K8+Субабоненты!L8+Субабоненты!M8)/3</f>
        <v>0</v>
      </c>
      <c r="I8" s="214">
        <f>(Субабоненты!N8+Субабоненты!O8+Субабоненты!P8)/3</f>
        <v>0</v>
      </c>
      <c r="J8" s="214">
        <f>(Субабоненты!Q8+Субабоненты!R8+Субабоненты!S8)/3</f>
        <v>0</v>
      </c>
      <c r="K8" s="214">
        <f>(Субабоненты!T8+Субабоненты!U8+Субабоненты!V8)/3</f>
        <v>0</v>
      </c>
      <c r="L8" s="275"/>
    </row>
    <row r="9" spans="3:12" s="111" customFormat="1" ht="12" hidden="1" thickBot="1">
      <c r="C9" s="280"/>
      <c r="D9" s="281"/>
      <c r="E9" s="288"/>
      <c r="F9" s="197"/>
      <c r="G9" s="226"/>
      <c r="H9" s="227"/>
      <c r="I9" s="227"/>
      <c r="J9" s="227"/>
      <c r="K9" s="227"/>
      <c r="L9" s="275"/>
    </row>
  </sheetData>
  <sheetProtection formatColumns="0" formatRows="0"/>
  <mergeCells count="8">
    <mergeCell ref="X3:X4"/>
    <mergeCell ref="C8:C9"/>
    <mergeCell ref="D8:D9"/>
    <mergeCell ref="E8:E9"/>
    <mergeCell ref="L8:L9"/>
    <mergeCell ref="C3:C4"/>
    <mergeCell ref="D3:D4"/>
    <mergeCell ref="E3:E4"/>
  </mergeCells>
  <dataValidations count="2">
    <dataValidation type="decimal" operator="greaterThanOrEqual" allowBlank="1" showInputMessage="1" showErrorMessage="1" sqref="H3:V4">
      <formula1>0</formula1>
    </dataValidation>
    <dataValidation type="textLength" operator="lessThanOrEqual" allowBlank="1" showInputMessage="1" showErrorMessage="1" errorTitle="Ошибка" error="Допускается ввод не более 900 символов!" sqref="E3:E4">
      <formula1>900</formula1>
    </dataValidation>
  </dataValidation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 codeName="modReestr">
    <tabColor indexed="47"/>
  </sheetPr>
  <dimension ref="A1:A19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49.140625" style="17" customWidth="1"/>
    <col min="2" max="16384" width="9.140625" style="17" customWidth="1"/>
  </cols>
  <sheetData>
    <row r="1" ht="12">
      <c r="A1" s="16"/>
    </row>
    <row r="2" ht="12">
      <c r="A2" s="16"/>
    </row>
    <row r="3" ht="12">
      <c r="A3" s="16"/>
    </row>
    <row r="4" ht="12">
      <c r="A4" s="16"/>
    </row>
    <row r="5" ht="12">
      <c r="A5" s="16"/>
    </row>
    <row r="6" ht="12">
      <c r="A6" s="16"/>
    </row>
    <row r="7" ht="12">
      <c r="A7" s="16"/>
    </row>
    <row r="8" ht="12">
      <c r="A8" s="16"/>
    </row>
    <row r="9" ht="12">
      <c r="A9" s="16"/>
    </row>
    <row r="10" ht="12">
      <c r="A10" s="16"/>
    </row>
    <row r="11" ht="12">
      <c r="A11" s="16"/>
    </row>
    <row r="12" ht="12">
      <c r="A12" s="16"/>
    </row>
    <row r="13" ht="12">
      <c r="A13" s="16"/>
    </row>
    <row r="14" ht="12">
      <c r="A14" s="16"/>
    </row>
    <row r="15" ht="12">
      <c r="A15" s="16"/>
    </row>
    <row r="16" ht="12">
      <c r="A16" s="16"/>
    </row>
    <row r="17" ht="12">
      <c r="A17" s="16"/>
    </row>
    <row r="18" ht="12">
      <c r="A18" s="16"/>
    </row>
    <row r="19" ht="12">
      <c r="A19" s="16"/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modfrmReestr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9.140625" style="18" customWidth="1"/>
    <col min="2" max="16384" width="9.140625" style="19" customWidth="1"/>
  </cols>
  <sheetData/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AllSheetsInThisWorkbook">
    <tabColor indexed="47"/>
  </sheetPr>
  <dimension ref="A1:B135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36.28125" style="2" customWidth="1"/>
    <col min="2" max="2" width="21.140625" style="2" bestFit="1" customWidth="1"/>
    <col min="3" max="16384" width="9.140625" style="1" customWidth="1"/>
  </cols>
  <sheetData>
    <row r="1" spans="1:2" ht="11.25">
      <c r="A1" s="3" t="s">
        <v>97</v>
      </c>
      <c r="B1" s="3" t="s">
        <v>98</v>
      </c>
    </row>
    <row r="2" spans="1:2" ht="11.25">
      <c r="A2" t="s">
        <v>99</v>
      </c>
      <c r="B2" t="s">
        <v>100</v>
      </c>
    </row>
    <row r="3" spans="1:2" ht="11.25">
      <c r="A3" t="s">
        <v>120</v>
      </c>
      <c r="B3" t="s">
        <v>105</v>
      </c>
    </row>
    <row r="4" spans="1:2" ht="11.25">
      <c r="A4" t="s">
        <v>101</v>
      </c>
      <c r="B4" t="s">
        <v>159</v>
      </c>
    </row>
    <row r="5" spans="1:2" ht="11.25">
      <c r="A5" t="s">
        <v>163</v>
      </c>
      <c r="B5" t="s">
        <v>121</v>
      </c>
    </row>
    <row r="6" spans="1:2" ht="11.25">
      <c r="A6" t="s">
        <v>217</v>
      </c>
      <c r="B6" t="s">
        <v>106</v>
      </c>
    </row>
    <row r="7" spans="1:2" ht="11.25">
      <c r="A7" t="s">
        <v>218</v>
      </c>
      <c r="B7" t="s">
        <v>102</v>
      </c>
    </row>
    <row r="8" spans="1:2" ht="11.25">
      <c r="A8" t="s">
        <v>219</v>
      </c>
      <c r="B8" t="s">
        <v>104</v>
      </c>
    </row>
    <row r="9" spans="1:2" ht="11.25">
      <c r="A9" t="s">
        <v>220</v>
      </c>
      <c r="B9" t="s">
        <v>119</v>
      </c>
    </row>
    <row r="10" spans="1:2" ht="11.25">
      <c r="A10" t="s">
        <v>95</v>
      </c>
      <c r="B10" t="s">
        <v>107</v>
      </c>
    </row>
    <row r="11" spans="1:2" ht="11.25">
      <c r="A11" t="s">
        <v>103</v>
      </c>
      <c r="B11" t="s">
        <v>123</v>
      </c>
    </row>
    <row r="12" spans="1:2" ht="11.25">
      <c r="A12"/>
      <c r="B12" t="s">
        <v>222</v>
      </c>
    </row>
    <row r="13" spans="1:2" ht="11.25">
      <c r="A13"/>
      <c r="B13" t="s">
        <v>221</v>
      </c>
    </row>
    <row r="14" spans="1:2" ht="11.25">
      <c r="A14"/>
      <c r="B14" t="s">
        <v>244</v>
      </c>
    </row>
    <row r="15" spans="1:2" ht="11.25">
      <c r="A15"/>
      <c r="B15" t="s">
        <v>122</v>
      </c>
    </row>
    <row r="16" spans="1:2" ht="11.25">
      <c r="A16"/>
      <c r="B16" t="s">
        <v>245</v>
      </c>
    </row>
    <row r="17" spans="1:2" ht="11.25">
      <c r="A17"/>
      <c r="B17"/>
    </row>
    <row r="18" spans="1:2" ht="11.25">
      <c r="A18"/>
      <c r="B18"/>
    </row>
    <row r="19" spans="1:2" ht="11.25">
      <c r="A19"/>
      <c r="B19"/>
    </row>
    <row r="20" spans="1:2" ht="11.25">
      <c r="A20"/>
      <c r="B20"/>
    </row>
    <row r="21" spans="1:2" ht="11.25">
      <c r="A21"/>
      <c r="B21"/>
    </row>
    <row r="22" spans="1:2" ht="11.25">
      <c r="A22"/>
      <c r="B22"/>
    </row>
    <row r="23" spans="1:2" ht="11.25">
      <c r="A23"/>
      <c r="B23"/>
    </row>
    <row r="24" spans="1:2" ht="11.25">
      <c r="A24"/>
      <c r="B24"/>
    </row>
    <row r="25" spans="1:2" ht="11.25">
      <c r="A25"/>
      <c r="B25"/>
    </row>
    <row r="26" spans="1:2" ht="11.25">
      <c r="A26"/>
      <c r="B26"/>
    </row>
    <row r="27" spans="1:2" ht="11.25">
      <c r="A27"/>
      <c r="B27"/>
    </row>
    <row r="28" spans="1:2" ht="11.25">
      <c r="A28"/>
      <c r="B28"/>
    </row>
    <row r="29" spans="1:2" ht="11.25">
      <c r="A29"/>
      <c r="B29"/>
    </row>
    <row r="30" spans="1:2" ht="11.25">
      <c r="A30"/>
      <c r="B30"/>
    </row>
    <row r="31" spans="1:2" ht="11.25">
      <c r="A31"/>
      <c r="B31"/>
    </row>
    <row r="32" spans="1:2" ht="11.25">
      <c r="A32"/>
      <c r="B32"/>
    </row>
    <row r="33" spans="1:2" ht="11.25">
      <c r="A33"/>
      <c r="B33"/>
    </row>
    <row r="34" spans="1:2" ht="11.25">
      <c r="A34"/>
      <c r="B34"/>
    </row>
    <row r="35" spans="1:2" ht="11.25">
      <c r="A35"/>
      <c r="B35"/>
    </row>
    <row r="36" spans="1:2" ht="11.25">
      <c r="A36"/>
      <c r="B36"/>
    </row>
    <row r="37" spans="1:2" ht="11.25">
      <c r="A37"/>
      <c r="B37"/>
    </row>
    <row r="38" spans="1:2" ht="11.25">
      <c r="A38"/>
      <c r="B38"/>
    </row>
    <row r="39" spans="1:2" ht="11.25">
      <c r="A39"/>
      <c r="B39"/>
    </row>
    <row r="40" spans="1:2" ht="11.25">
      <c r="A40"/>
      <c r="B40"/>
    </row>
    <row r="41" spans="1:2" ht="11.25">
      <c r="A41"/>
      <c r="B41"/>
    </row>
    <row r="42" spans="1:2" ht="11.25">
      <c r="A42"/>
      <c r="B42"/>
    </row>
    <row r="43" spans="1:2" ht="11.25">
      <c r="A43"/>
      <c r="B43"/>
    </row>
    <row r="44" spans="1:2" ht="11.25">
      <c r="A44"/>
      <c r="B44"/>
    </row>
    <row r="45" spans="1:2" ht="11.25">
      <c r="A45"/>
      <c r="B45"/>
    </row>
    <row r="46" spans="1:2" ht="11.25">
      <c r="A46"/>
      <c r="B46"/>
    </row>
    <row r="47" spans="1:2" ht="11.25">
      <c r="A47"/>
      <c r="B47"/>
    </row>
    <row r="48" spans="1:2" ht="11.25">
      <c r="A48"/>
      <c r="B48"/>
    </row>
    <row r="49" spans="1:2" ht="11.25">
      <c r="A49"/>
      <c r="B49"/>
    </row>
    <row r="50" spans="1:2" ht="11.25">
      <c r="A50"/>
      <c r="B50"/>
    </row>
    <row r="51" spans="1:2" ht="11.25">
      <c r="A51"/>
      <c r="B51"/>
    </row>
    <row r="52" spans="1:2" ht="11.25">
      <c r="A52"/>
      <c r="B52"/>
    </row>
    <row r="53" spans="1:2" ht="11.25">
      <c r="A53"/>
      <c r="B53"/>
    </row>
    <row r="54" spans="1:2" ht="11.25">
      <c r="A54"/>
      <c r="B54"/>
    </row>
    <row r="55" spans="1:2" ht="11.25">
      <c r="A55"/>
      <c r="B55"/>
    </row>
    <row r="56" spans="1:2" ht="11.25">
      <c r="A56"/>
      <c r="B56"/>
    </row>
    <row r="57" spans="1:2" ht="11.25">
      <c r="A57"/>
      <c r="B57"/>
    </row>
    <row r="58" spans="1:2" ht="11.25">
      <c r="A58"/>
      <c r="B58"/>
    </row>
    <row r="59" spans="1:2" ht="11.25">
      <c r="A59"/>
      <c r="B59"/>
    </row>
    <row r="60" spans="1:2" ht="11.25">
      <c r="A60"/>
      <c r="B60"/>
    </row>
    <row r="61" spans="1:2" ht="11.25">
      <c r="A61"/>
      <c r="B61"/>
    </row>
    <row r="62" spans="1:2" ht="11.25">
      <c r="A62"/>
      <c r="B62"/>
    </row>
    <row r="63" spans="1:2" ht="11.25">
      <c r="A63"/>
      <c r="B63"/>
    </row>
    <row r="64" spans="1:2" ht="11.25">
      <c r="A64"/>
      <c r="B64"/>
    </row>
    <row r="65" spans="1:2" ht="11.25">
      <c r="A65"/>
      <c r="B65"/>
    </row>
    <row r="66" spans="1:2" ht="11.25">
      <c r="A66"/>
      <c r="B66"/>
    </row>
    <row r="67" spans="1:2" ht="11.25">
      <c r="A67"/>
      <c r="B67"/>
    </row>
    <row r="68" spans="1:2" ht="11.25">
      <c r="A68"/>
      <c r="B68"/>
    </row>
    <row r="69" spans="1:2" ht="11.25">
      <c r="A69"/>
      <c r="B69"/>
    </row>
    <row r="70" spans="1:2" ht="11.25">
      <c r="A70"/>
      <c r="B70"/>
    </row>
    <row r="71" spans="1:2" ht="11.25">
      <c r="A71"/>
      <c r="B71"/>
    </row>
    <row r="72" spans="1:2" ht="11.25">
      <c r="A72"/>
      <c r="B72"/>
    </row>
    <row r="73" spans="1:2" ht="11.25">
      <c r="A73"/>
      <c r="B73"/>
    </row>
    <row r="74" spans="1:2" ht="11.25">
      <c r="A74"/>
      <c r="B74"/>
    </row>
    <row r="75" spans="1:2" ht="11.25">
      <c r="A75"/>
      <c r="B75"/>
    </row>
    <row r="76" spans="1:2" ht="11.25">
      <c r="A76"/>
      <c r="B76"/>
    </row>
    <row r="77" spans="1:2" ht="11.25">
      <c r="A77"/>
      <c r="B77"/>
    </row>
    <row r="78" spans="1:2" ht="11.25">
      <c r="A78"/>
      <c r="B78"/>
    </row>
    <row r="79" spans="1:2" ht="11.25">
      <c r="A79"/>
      <c r="B79"/>
    </row>
    <row r="80" spans="1:2" ht="11.25">
      <c r="A80"/>
      <c r="B80"/>
    </row>
    <row r="81" spans="1:2" ht="11.25">
      <c r="A81"/>
      <c r="B81"/>
    </row>
    <row r="82" spans="1:2" ht="11.25">
      <c r="A82"/>
      <c r="B82"/>
    </row>
    <row r="83" spans="1:2" ht="11.25">
      <c r="A83"/>
      <c r="B83"/>
    </row>
    <row r="84" spans="1:2" ht="11.25">
      <c r="A84"/>
      <c r="B84"/>
    </row>
    <row r="85" spans="1:2" ht="11.25">
      <c r="A85"/>
      <c r="B85"/>
    </row>
    <row r="86" spans="1:2" ht="11.25">
      <c r="A86"/>
      <c r="B86"/>
    </row>
    <row r="87" spans="1:2" ht="11.25">
      <c r="A87"/>
      <c r="B87"/>
    </row>
    <row r="88" spans="1:2" ht="11.25">
      <c r="A88"/>
      <c r="B88"/>
    </row>
    <row r="89" spans="1:2" ht="11.25">
      <c r="A89"/>
      <c r="B89"/>
    </row>
    <row r="90" spans="1:2" ht="11.25">
      <c r="A90"/>
      <c r="B90"/>
    </row>
    <row r="91" spans="1:2" ht="11.25">
      <c r="A91"/>
      <c r="B91"/>
    </row>
    <row r="92" spans="1:2" ht="11.25">
      <c r="A92"/>
      <c r="B92"/>
    </row>
    <row r="93" spans="1:2" ht="11.25">
      <c r="A93"/>
      <c r="B93"/>
    </row>
    <row r="94" spans="1:2" ht="11.25">
      <c r="A94"/>
      <c r="B94"/>
    </row>
    <row r="95" spans="1:2" ht="11.25">
      <c r="A95"/>
      <c r="B95"/>
    </row>
    <row r="96" spans="1:2" ht="11.25">
      <c r="A96"/>
      <c r="B96"/>
    </row>
    <row r="97" spans="1:2" ht="11.25">
      <c r="A97"/>
      <c r="B97"/>
    </row>
    <row r="98" spans="1:2" ht="11.25">
      <c r="A98"/>
      <c r="B98"/>
    </row>
    <row r="99" spans="1:2" ht="11.25">
      <c r="A99"/>
      <c r="B99"/>
    </row>
    <row r="100" spans="1:2" ht="11.25">
      <c r="A100"/>
      <c r="B100"/>
    </row>
    <row r="101" spans="1:2" ht="11.25">
      <c r="A101"/>
      <c r="B101"/>
    </row>
    <row r="102" spans="1:2" ht="11.25">
      <c r="A102"/>
      <c r="B102"/>
    </row>
    <row r="103" spans="1:2" ht="11.25">
      <c r="A103"/>
      <c r="B103"/>
    </row>
    <row r="104" spans="1:2" ht="11.25">
      <c r="A104"/>
      <c r="B104"/>
    </row>
    <row r="105" spans="1:2" ht="11.25">
      <c r="A105"/>
      <c r="B105"/>
    </row>
    <row r="106" spans="1:2" ht="11.25">
      <c r="A106"/>
      <c r="B106"/>
    </row>
    <row r="107" spans="1:2" ht="11.25">
      <c r="A107"/>
      <c r="B107"/>
    </row>
    <row r="108" spans="1:2" ht="11.25">
      <c r="A108"/>
      <c r="B108"/>
    </row>
    <row r="109" spans="1:2" ht="11.25">
      <c r="A109"/>
      <c r="B109"/>
    </row>
    <row r="110" spans="1:2" ht="11.25">
      <c r="A110"/>
      <c r="B110"/>
    </row>
    <row r="111" spans="1:2" ht="11.25">
      <c r="A111"/>
      <c r="B111"/>
    </row>
    <row r="112" spans="1:2" ht="11.25">
      <c r="A112"/>
      <c r="B112"/>
    </row>
    <row r="113" spans="1:2" ht="11.25">
      <c r="A113"/>
      <c r="B113"/>
    </row>
    <row r="114" spans="1:2" ht="11.25">
      <c r="A114"/>
      <c r="B114"/>
    </row>
    <row r="115" spans="1:2" ht="11.25">
      <c r="A115"/>
      <c r="B115"/>
    </row>
    <row r="116" spans="1:2" ht="11.25">
      <c r="A116"/>
      <c r="B116"/>
    </row>
    <row r="117" spans="1:2" ht="11.25">
      <c r="A117"/>
      <c r="B117"/>
    </row>
    <row r="118" spans="1:2" ht="11.25">
      <c r="A118"/>
      <c r="B118"/>
    </row>
    <row r="119" spans="1:2" ht="11.25">
      <c r="A119"/>
      <c r="B119"/>
    </row>
    <row r="120" spans="1:2" ht="11.25">
      <c r="A120"/>
      <c r="B120"/>
    </row>
    <row r="121" spans="1:2" ht="11.25">
      <c r="A121"/>
      <c r="B121"/>
    </row>
    <row r="122" spans="1:2" ht="11.25">
      <c r="A122"/>
      <c r="B122"/>
    </row>
    <row r="123" spans="1:2" ht="11.25">
      <c r="A123"/>
      <c r="B123"/>
    </row>
    <row r="124" spans="1:2" ht="11.25">
      <c r="A124"/>
      <c r="B124"/>
    </row>
    <row r="125" spans="1:2" ht="11.25">
      <c r="A125"/>
      <c r="B125"/>
    </row>
    <row r="126" spans="1:2" ht="11.25">
      <c r="A126"/>
      <c r="B126"/>
    </row>
    <row r="127" spans="1:2" ht="11.25">
      <c r="A127"/>
      <c r="B127"/>
    </row>
    <row r="128" spans="1:2" ht="11.25">
      <c r="A128"/>
      <c r="B128"/>
    </row>
    <row r="129" spans="1:2" ht="11.25">
      <c r="A129"/>
      <c r="B129"/>
    </row>
    <row r="130" spans="1:2" ht="11.25">
      <c r="A130"/>
      <c r="B130"/>
    </row>
    <row r="131" spans="1:2" ht="11.25">
      <c r="A131"/>
      <c r="B131"/>
    </row>
    <row r="132" spans="1:2" ht="11.25">
      <c r="A132"/>
      <c r="B132"/>
    </row>
    <row r="133" spans="1:2" ht="11.25">
      <c r="A133"/>
      <c r="B133"/>
    </row>
    <row r="134" spans="1:2" ht="11.25">
      <c r="A134"/>
      <c r="B134"/>
    </row>
    <row r="135" spans="1:2" ht="11.25">
      <c r="A135"/>
      <c r="B135"/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Лист45">
    <tabColor indexed="47"/>
  </sheetPr>
  <dimension ref="A1:G77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" customWidth="1"/>
  </cols>
  <sheetData>
    <row r="1" spans="1:7" ht="11.25">
      <c r="A1" s="4" t="s">
        <v>259</v>
      </c>
      <c r="B1" s="4" t="s">
        <v>260</v>
      </c>
      <c r="C1" s="4" t="s">
        <v>261</v>
      </c>
      <c r="D1" s="4" t="s">
        <v>262</v>
      </c>
      <c r="E1" s="4" t="s">
        <v>263</v>
      </c>
      <c r="F1" s="4" t="s">
        <v>264</v>
      </c>
      <c r="G1" s="4" t="s">
        <v>265</v>
      </c>
    </row>
    <row r="2" spans="1:7" ht="11.25">
      <c r="A2" s="4">
        <v>1</v>
      </c>
      <c r="B2" s="4" t="s">
        <v>48</v>
      </c>
      <c r="C2" s="4" t="s">
        <v>266</v>
      </c>
      <c r="D2" s="4" t="s">
        <v>267</v>
      </c>
      <c r="E2" s="4" t="s">
        <v>268</v>
      </c>
      <c r="F2" s="4" t="s">
        <v>269</v>
      </c>
      <c r="G2" s="4" t="s">
        <v>269</v>
      </c>
    </row>
    <row r="3" spans="1:7" ht="11.25">
      <c r="A3" s="4">
        <v>2</v>
      </c>
      <c r="B3" s="4" t="s">
        <v>48</v>
      </c>
      <c r="C3" s="4" t="s">
        <v>270</v>
      </c>
      <c r="D3" s="4" t="s">
        <v>271</v>
      </c>
      <c r="E3" s="4" t="s">
        <v>272</v>
      </c>
      <c r="F3" s="4" t="s">
        <v>269</v>
      </c>
      <c r="G3" s="4" t="s">
        <v>269</v>
      </c>
    </row>
    <row r="4" spans="1:7" ht="11.25">
      <c r="A4" s="4">
        <v>3</v>
      </c>
      <c r="B4" s="4" t="s">
        <v>48</v>
      </c>
      <c r="C4" s="4" t="s">
        <v>273</v>
      </c>
      <c r="D4" s="4" t="s">
        <v>274</v>
      </c>
      <c r="E4" s="4" t="s">
        <v>275</v>
      </c>
      <c r="F4" s="4" t="s">
        <v>269</v>
      </c>
      <c r="G4" s="4" t="s">
        <v>269</v>
      </c>
    </row>
    <row r="5" spans="1:7" ht="11.25">
      <c r="A5" s="4">
        <v>4</v>
      </c>
      <c r="B5" s="4" t="s">
        <v>48</v>
      </c>
      <c r="C5" s="4" t="s">
        <v>276</v>
      </c>
      <c r="D5" s="4" t="s">
        <v>277</v>
      </c>
      <c r="E5" s="4" t="s">
        <v>278</v>
      </c>
      <c r="F5" s="4" t="s">
        <v>269</v>
      </c>
      <c r="G5" s="4" t="s">
        <v>269</v>
      </c>
    </row>
    <row r="6" spans="1:7" ht="11.25">
      <c r="A6" s="4">
        <v>5</v>
      </c>
      <c r="B6" s="4" t="s">
        <v>48</v>
      </c>
      <c r="C6" s="4" t="s">
        <v>279</v>
      </c>
      <c r="D6" s="4" t="s">
        <v>280</v>
      </c>
      <c r="E6" s="4" t="s">
        <v>281</v>
      </c>
      <c r="F6" s="4" t="s">
        <v>269</v>
      </c>
      <c r="G6" s="4" t="s">
        <v>269</v>
      </c>
    </row>
    <row r="7" spans="1:7" ht="11.25">
      <c r="A7" s="4">
        <v>6</v>
      </c>
      <c r="B7" s="4" t="s">
        <v>48</v>
      </c>
      <c r="C7" s="4" t="s">
        <v>282</v>
      </c>
      <c r="D7" s="4" t="s">
        <v>283</v>
      </c>
      <c r="E7" s="4" t="s">
        <v>284</v>
      </c>
      <c r="F7" s="4" t="s">
        <v>269</v>
      </c>
      <c r="G7" s="4" t="s">
        <v>269</v>
      </c>
    </row>
    <row r="8" spans="1:7" ht="11.25">
      <c r="A8" s="4">
        <v>7</v>
      </c>
      <c r="B8" s="4" t="s">
        <v>48</v>
      </c>
      <c r="C8" s="4" t="s">
        <v>285</v>
      </c>
      <c r="D8" s="4" t="s">
        <v>286</v>
      </c>
      <c r="E8" s="4" t="s">
        <v>287</v>
      </c>
      <c r="F8" s="4" t="s">
        <v>269</v>
      </c>
      <c r="G8" s="4" t="s">
        <v>269</v>
      </c>
    </row>
    <row r="9" spans="1:7" ht="11.25">
      <c r="A9" s="4">
        <v>8</v>
      </c>
      <c r="B9" s="4" t="s">
        <v>48</v>
      </c>
      <c r="C9" s="4" t="s">
        <v>288</v>
      </c>
      <c r="D9" s="4" t="s">
        <v>289</v>
      </c>
      <c r="E9" s="4" t="s">
        <v>290</v>
      </c>
      <c r="F9" s="4" t="s">
        <v>269</v>
      </c>
      <c r="G9" s="4" t="s">
        <v>269</v>
      </c>
    </row>
    <row r="10" spans="1:7" ht="11.25">
      <c r="A10" s="4">
        <v>9</v>
      </c>
      <c r="B10" s="4" t="s">
        <v>48</v>
      </c>
      <c r="C10" s="4" t="s">
        <v>291</v>
      </c>
      <c r="D10" s="4" t="s">
        <v>292</v>
      </c>
      <c r="E10" s="4" t="s">
        <v>293</v>
      </c>
      <c r="F10" s="4" t="s">
        <v>269</v>
      </c>
      <c r="G10" s="4" t="s">
        <v>269</v>
      </c>
    </row>
    <row r="11" spans="1:7" ht="11.25">
      <c r="A11" s="4">
        <v>10</v>
      </c>
      <c r="B11" s="4" t="s">
        <v>48</v>
      </c>
      <c r="C11" s="4" t="s">
        <v>294</v>
      </c>
      <c r="D11" s="4" t="s">
        <v>295</v>
      </c>
      <c r="E11" s="4" t="s">
        <v>296</v>
      </c>
      <c r="F11" s="4" t="s">
        <v>269</v>
      </c>
      <c r="G11" s="4" t="s">
        <v>269</v>
      </c>
    </row>
    <row r="12" spans="1:7" ht="11.25">
      <c r="A12" s="4">
        <v>11</v>
      </c>
      <c r="B12" s="4" t="s">
        <v>48</v>
      </c>
      <c r="C12" s="4" t="s">
        <v>297</v>
      </c>
      <c r="D12" s="4" t="s">
        <v>298</v>
      </c>
      <c r="E12" s="4" t="s">
        <v>299</v>
      </c>
      <c r="F12" s="4" t="s">
        <v>269</v>
      </c>
      <c r="G12" s="4" t="s">
        <v>269</v>
      </c>
    </row>
    <row r="13" spans="1:7" ht="11.25">
      <c r="A13" s="4">
        <v>12</v>
      </c>
      <c r="B13" s="4" t="s">
        <v>48</v>
      </c>
      <c r="C13" s="4" t="s">
        <v>300</v>
      </c>
      <c r="D13" s="4" t="s">
        <v>301</v>
      </c>
      <c r="E13" s="4" t="s">
        <v>275</v>
      </c>
      <c r="F13" s="4" t="s">
        <v>269</v>
      </c>
      <c r="G13" s="4" t="s">
        <v>269</v>
      </c>
    </row>
    <row r="14" spans="1:7" ht="11.25">
      <c r="A14" s="4">
        <v>13</v>
      </c>
      <c r="B14" s="4" t="s">
        <v>48</v>
      </c>
      <c r="C14" s="4" t="s">
        <v>302</v>
      </c>
      <c r="D14" s="4" t="s">
        <v>303</v>
      </c>
      <c r="E14" s="4" t="s">
        <v>281</v>
      </c>
      <c r="F14" s="4" t="s">
        <v>269</v>
      </c>
      <c r="G14" s="4" t="s">
        <v>269</v>
      </c>
    </row>
    <row r="15" spans="1:7" ht="11.25">
      <c r="A15" s="4">
        <v>14</v>
      </c>
      <c r="B15" s="4" t="s">
        <v>48</v>
      </c>
      <c r="C15" s="4" t="s">
        <v>304</v>
      </c>
      <c r="D15" s="4" t="s">
        <v>305</v>
      </c>
      <c r="E15" s="4" t="s">
        <v>284</v>
      </c>
      <c r="F15" s="4" t="s">
        <v>269</v>
      </c>
      <c r="G15" s="4" t="s">
        <v>269</v>
      </c>
    </row>
    <row r="16" spans="1:7" ht="11.25">
      <c r="A16" s="4">
        <v>15</v>
      </c>
      <c r="B16" s="4" t="s">
        <v>48</v>
      </c>
      <c r="C16" s="4" t="s">
        <v>306</v>
      </c>
      <c r="D16" s="4" t="s">
        <v>307</v>
      </c>
      <c r="E16" s="4" t="s">
        <v>308</v>
      </c>
      <c r="F16" s="4" t="s">
        <v>269</v>
      </c>
      <c r="G16" s="4" t="s">
        <v>269</v>
      </c>
    </row>
    <row r="17" spans="1:7" ht="11.25">
      <c r="A17" s="4">
        <v>16</v>
      </c>
      <c r="B17" s="4" t="s">
        <v>48</v>
      </c>
      <c r="C17" s="4" t="s">
        <v>309</v>
      </c>
      <c r="D17" s="4" t="s">
        <v>310</v>
      </c>
      <c r="E17" s="4" t="s">
        <v>275</v>
      </c>
      <c r="F17" s="4" t="s">
        <v>269</v>
      </c>
      <c r="G17" s="4" t="s">
        <v>269</v>
      </c>
    </row>
    <row r="18" spans="1:7" ht="11.25">
      <c r="A18" s="4">
        <v>17</v>
      </c>
      <c r="B18" s="4" t="s">
        <v>48</v>
      </c>
      <c r="C18" s="4" t="s">
        <v>311</v>
      </c>
      <c r="D18" s="4" t="s">
        <v>312</v>
      </c>
      <c r="E18" s="4" t="s">
        <v>313</v>
      </c>
      <c r="F18" s="4" t="s">
        <v>269</v>
      </c>
      <c r="G18" s="4" t="s">
        <v>269</v>
      </c>
    </row>
    <row r="19" spans="1:7" ht="11.25">
      <c r="A19" s="4">
        <v>18</v>
      </c>
      <c r="B19" s="4" t="s">
        <v>48</v>
      </c>
      <c r="C19" s="4" t="s">
        <v>314</v>
      </c>
      <c r="D19" s="4" t="s">
        <v>315</v>
      </c>
      <c r="E19" s="4" t="s">
        <v>272</v>
      </c>
      <c r="F19" s="4" t="s">
        <v>269</v>
      </c>
      <c r="G19" s="4" t="s">
        <v>269</v>
      </c>
    </row>
    <row r="20" spans="1:7" ht="11.25">
      <c r="A20" s="4">
        <v>19</v>
      </c>
      <c r="B20" s="4" t="s">
        <v>48</v>
      </c>
      <c r="C20" s="4" t="s">
        <v>316</v>
      </c>
      <c r="D20" s="4" t="s">
        <v>317</v>
      </c>
      <c r="E20" s="4" t="s">
        <v>318</v>
      </c>
      <c r="F20" s="4" t="s">
        <v>269</v>
      </c>
      <c r="G20" s="4" t="s">
        <v>269</v>
      </c>
    </row>
    <row r="21" spans="1:7" ht="11.25">
      <c r="A21" s="4">
        <v>20</v>
      </c>
      <c r="B21" s="4" t="s">
        <v>48</v>
      </c>
      <c r="C21" s="4" t="s">
        <v>319</v>
      </c>
      <c r="D21" s="4" t="s">
        <v>320</v>
      </c>
      <c r="E21" s="4" t="s">
        <v>321</v>
      </c>
      <c r="F21" s="4" t="s">
        <v>269</v>
      </c>
      <c r="G21" s="4" t="s">
        <v>269</v>
      </c>
    </row>
    <row r="22" spans="1:7" ht="11.25">
      <c r="A22" s="4">
        <v>21</v>
      </c>
      <c r="B22" s="4" t="s">
        <v>48</v>
      </c>
      <c r="C22" s="4" t="s">
        <v>322</v>
      </c>
      <c r="D22" s="4" t="s">
        <v>323</v>
      </c>
      <c r="E22" s="4" t="s">
        <v>324</v>
      </c>
      <c r="F22" s="4" t="s">
        <v>269</v>
      </c>
      <c r="G22" s="4" t="s">
        <v>269</v>
      </c>
    </row>
    <row r="23" spans="1:7" ht="11.25">
      <c r="A23" s="4">
        <v>22</v>
      </c>
      <c r="B23" s="4" t="s">
        <v>48</v>
      </c>
      <c r="C23" s="4" t="s">
        <v>325</v>
      </c>
      <c r="D23" s="4" t="s">
        <v>326</v>
      </c>
      <c r="E23" s="4" t="s">
        <v>327</v>
      </c>
      <c r="F23" s="4" t="s">
        <v>269</v>
      </c>
      <c r="G23" s="4" t="s">
        <v>269</v>
      </c>
    </row>
    <row r="24" spans="1:7" ht="11.25">
      <c r="A24" s="4">
        <v>23</v>
      </c>
      <c r="B24" s="4" t="s">
        <v>48</v>
      </c>
      <c r="C24" s="4" t="s">
        <v>328</v>
      </c>
      <c r="D24" s="4" t="s">
        <v>329</v>
      </c>
      <c r="E24" s="4" t="s">
        <v>272</v>
      </c>
      <c r="F24" s="4" t="s">
        <v>269</v>
      </c>
      <c r="G24" s="4" t="s">
        <v>269</v>
      </c>
    </row>
    <row r="25" spans="1:7" ht="11.25">
      <c r="A25" s="4">
        <v>24</v>
      </c>
      <c r="B25" s="4" t="s">
        <v>48</v>
      </c>
      <c r="C25" s="4" t="s">
        <v>330</v>
      </c>
      <c r="D25" s="4" t="s">
        <v>331</v>
      </c>
      <c r="E25" s="4" t="s">
        <v>308</v>
      </c>
      <c r="F25" s="4" t="s">
        <v>269</v>
      </c>
      <c r="G25" s="4" t="s">
        <v>269</v>
      </c>
    </row>
    <row r="26" spans="1:7" ht="11.25">
      <c r="A26" s="4">
        <v>25</v>
      </c>
      <c r="B26" s="4" t="s">
        <v>48</v>
      </c>
      <c r="C26" s="4" t="s">
        <v>332</v>
      </c>
      <c r="D26" s="4" t="s">
        <v>333</v>
      </c>
      <c r="E26" s="4" t="s">
        <v>296</v>
      </c>
      <c r="F26" s="4" t="s">
        <v>269</v>
      </c>
      <c r="G26" s="4" t="s">
        <v>269</v>
      </c>
    </row>
    <row r="27" spans="1:7" ht="11.25">
      <c r="A27" s="4">
        <v>26</v>
      </c>
      <c r="B27" s="4" t="s">
        <v>48</v>
      </c>
      <c r="C27" s="4" t="s">
        <v>334</v>
      </c>
      <c r="D27" s="4" t="s">
        <v>335</v>
      </c>
      <c r="E27" s="4" t="s">
        <v>336</v>
      </c>
      <c r="F27" s="4" t="s">
        <v>269</v>
      </c>
      <c r="G27" s="4" t="s">
        <v>269</v>
      </c>
    </row>
    <row r="28" spans="1:7" ht="11.25">
      <c r="A28" s="4">
        <v>27</v>
      </c>
      <c r="B28" s="4" t="s">
        <v>48</v>
      </c>
      <c r="C28" s="4" t="s">
        <v>337</v>
      </c>
      <c r="D28" s="4" t="s">
        <v>338</v>
      </c>
      <c r="E28" s="4" t="s">
        <v>278</v>
      </c>
      <c r="F28" s="4" t="s">
        <v>269</v>
      </c>
      <c r="G28" s="4" t="s">
        <v>269</v>
      </c>
    </row>
    <row r="29" spans="1:7" ht="11.25">
      <c r="A29" s="4">
        <v>28</v>
      </c>
      <c r="B29" s="4" t="s">
        <v>48</v>
      </c>
      <c r="C29" s="4" t="s">
        <v>339</v>
      </c>
      <c r="D29" s="4" t="s">
        <v>340</v>
      </c>
      <c r="E29" s="4" t="s">
        <v>324</v>
      </c>
      <c r="F29" s="4" t="s">
        <v>269</v>
      </c>
      <c r="G29" s="4" t="s">
        <v>269</v>
      </c>
    </row>
    <row r="30" spans="1:7" ht="11.25">
      <c r="A30" s="4">
        <v>29</v>
      </c>
      <c r="B30" s="4" t="s">
        <v>48</v>
      </c>
      <c r="C30" s="4" t="s">
        <v>341</v>
      </c>
      <c r="D30" s="4" t="s">
        <v>342</v>
      </c>
      <c r="E30" s="4" t="s">
        <v>324</v>
      </c>
      <c r="F30" s="4" t="s">
        <v>269</v>
      </c>
      <c r="G30" s="4" t="s">
        <v>269</v>
      </c>
    </row>
    <row r="31" spans="1:7" ht="11.25">
      <c r="A31" s="4">
        <v>30</v>
      </c>
      <c r="B31" s="4" t="s">
        <v>48</v>
      </c>
      <c r="C31" s="4" t="s">
        <v>343</v>
      </c>
      <c r="D31" s="4" t="s">
        <v>344</v>
      </c>
      <c r="E31" s="4" t="s">
        <v>296</v>
      </c>
      <c r="F31" s="4" t="s">
        <v>269</v>
      </c>
      <c r="G31" s="4" t="s">
        <v>269</v>
      </c>
    </row>
    <row r="32" spans="1:7" ht="11.25">
      <c r="A32" s="4">
        <v>31</v>
      </c>
      <c r="B32" s="4" t="s">
        <v>48</v>
      </c>
      <c r="C32" s="4" t="s">
        <v>345</v>
      </c>
      <c r="D32" s="4" t="s">
        <v>346</v>
      </c>
      <c r="E32" s="4" t="s">
        <v>324</v>
      </c>
      <c r="F32" s="4" t="s">
        <v>269</v>
      </c>
      <c r="G32" s="4" t="s">
        <v>269</v>
      </c>
    </row>
    <row r="33" spans="1:7" ht="11.25">
      <c r="A33" s="4">
        <v>32</v>
      </c>
      <c r="B33" s="4" t="s">
        <v>48</v>
      </c>
      <c r="C33" s="4" t="s">
        <v>347</v>
      </c>
      <c r="D33" s="4" t="s">
        <v>348</v>
      </c>
      <c r="E33" s="4" t="s">
        <v>324</v>
      </c>
      <c r="F33" s="4" t="s">
        <v>269</v>
      </c>
      <c r="G33" s="4" t="s">
        <v>269</v>
      </c>
    </row>
    <row r="34" spans="1:7" ht="11.25">
      <c r="A34" s="4">
        <v>33</v>
      </c>
      <c r="B34" s="4" t="s">
        <v>48</v>
      </c>
      <c r="C34" s="4" t="s">
        <v>349</v>
      </c>
      <c r="D34" s="4" t="s">
        <v>350</v>
      </c>
      <c r="E34" s="4" t="s">
        <v>351</v>
      </c>
      <c r="F34" s="4" t="s">
        <v>269</v>
      </c>
      <c r="G34" s="4" t="s">
        <v>269</v>
      </c>
    </row>
    <row r="35" spans="1:7" ht="11.25">
      <c r="A35" s="4">
        <v>34</v>
      </c>
      <c r="B35" s="4" t="s">
        <v>48</v>
      </c>
      <c r="C35" s="4" t="s">
        <v>352</v>
      </c>
      <c r="D35" s="4" t="s">
        <v>353</v>
      </c>
      <c r="E35" s="4" t="s">
        <v>296</v>
      </c>
      <c r="F35" s="4" t="s">
        <v>269</v>
      </c>
      <c r="G35" s="4" t="s">
        <v>269</v>
      </c>
    </row>
    <row r="36" spans="1:7" ht="11.25">
      <c r="A36" s="4">
        <v>35</v>
      </c>
      <c r="B36" s="4" t="s">
        <v>48</v>
      </c>
      <c r="C36" s="4" t="s">
        <v>354</v>
      </c>
      <c r="D36" s="4" t="s">
        <v>355</v>
      </c>
      <c r="E36" s="4" t="s">
        <v>275</v>
      </c>
      <c r="F36" s="4" t="s">
        <v>269</v>
      </c>
      <c r="G36" s="4" t="s">
        <v>269</v>
      </c>
    </row>
    <row r="37" spans="1:7" ht="11.25">
      <c r="A37" s="4">
        <v>36</v>
      </c>
      <c r="B37" s="4" t="s">
        <v>48</v>
      </c>
      <c r="C37" s="4" t="s">
        <v>356</v>
      </c>
      <c r="D37" s="4" t="s">
        <v>357</v>
      </c>
      <c r="E37" s="4" t="s">
        <v>281</v>
      </c>
      <c r="F37" s="4" t="s">
        <v>358</v>
      </c>
      <c r="G37" s="4" t="s">
        <v>269</v>
      </c>
    </row>
    <row r="38" spans="1:7" ht="11.25">
      <c r="A38" s="4">
        <v>37</v>
      </c>
      <c r="B38" s="4" t="s">
        <v>48</v>
      </c>
      <c r="C38" s="4" t="s">
        <v>359</v>
      </c>
      <c r="D38" s="4" t="s">
        <v>360</v>
      </c>
      <c r="E38" s="4" t="s">
        <v>268</v>
      </c>
      <c r="F38" s="4" t="s">
        <v>269</v>
      </c>
      <c r="G38" s="4" t="s">
        <v>269</v>
      </c>
    </row>
    <row r="39" spans="1:7" ht="11.25">
      <c r="A39" s="4">
        <v>38</v>
      </c>
      <c r="B39" s="4" t="s">
        <v>48</v>
      </c>
      <c r="C39" s="4" t="s">
        <v>361</v>
      </c>
      <c r="D39" s="4" t="s">
        <v>362</v>
      </c>
      <c r="E39" s="4" t="s">
        <v>268</v>
      </c>
      <c r="F39" s="4" t="s">
        <v>269</v>
      </c>
      <c r="G39" s="4" t="s">
        <v>269</v>
      </c>
    </row>
    <row r="40" spans="1:7" ht="11.25">
      <c r="A40" s="4">
        <v>39</v>
      </c>
      <c r="B40" s="4" t="s">
        <v>48</v>
      </c>
      <c r="C40" s="4" t="s">
        <v>363</v>
      </c>
      <c r="D40" s="4" t="s">
        <v>364</v>
      </c>
      <c r="E40" s="4" t="s">
        <v>268</v>
      </c>
      <c r="F40" s="4" t="s">
        <v>365</v>
      </c>
      <c r="G40" s="4" t="s">
        <v>269</v>
      </c>
    </row>
    <row r="41" spans="1:7" ht="11.25">
      <c r="A41" s="4">
        <v>40</v>
      </c>
      <c r="B41" s="4" t="s">
        <v>48</v>
      </c>
      <c r="C41" s="4" t="s">
        <v>363</v>
      </c>
      <c r="D41" s="4" t="s">
        <v>366</v>
      </c>
      <c r="E41" s="4" t="s">
        <v>268</v>
      </c>
      <c r="F41" s="4" t="s">
        <v>269</v>
      </c>
      <c r="G41" s="4" t="s">
        <v>367</v>
      </c>
    </row>
    <row r="42" spans="1:7" ht="11.25">
      <c r="A42" s="4">
        <v>41</v>
      </c>
      <c r="B42" s="4" t="s">
        <v>48</v>
      </c>
      <c r="C42" s="4" t="s">
        <v>368</v>
      </c>
      <c r="D42" s="4" t="s">
        <v>369</v>
      </c>
      <c r="E42" s="4" t="s">
        <v>299</v>
      </c>
      <c r="F42" s="4" t="s">
        <v>269</v>
      </c>
      <c r="G42" s="4" t="s">
        <v>269</v>
      </c>
    </row>
    <row r="43" spans="1:7" ht="11.25">
      <c r="A43" s="4">
        <v>42</v>
      </c>
      <c r="B43" s="4" t="s">
        <v>48</v>
      </c>
      <c r="C43" s="4" t="s">
        <v>370</v>
      </c>
      <c r="D43" s="4" t="s">
        <v>371</v>
      </c>
      <c r="E43" s="4" t="s">
        <v>324</v>
      </c>
      <c r="F43" s="4" t="s">
        <v>269</v>
      </c>
      <c r="G43" s="4" t="s">
        <v>269</v>
      </c>
    </row>
    <row r="44" spans="1:7" ht="11.25">
      <c r="A44" s="4">
        <v>43</v>
      </c>
      <c r="B44" s="4" t="s">
        <v>48</v>
      </c>
      <c r="C44" s="4" t="s">
        <v>372</v>
      </c>
      <c r="D44" s="4" t="s">
        <v>373</v>
      </c>
      <c r="E44" s="4" t="s">
        <v>374</v>
      </c>
      <c r="F44" s="4" t="s">
        <v>365</v>
      </c>
      <c r="G44" s="4" t="s">
        <v>269</v>
      </c>
    </row>
    <row r="45" spans="1:7" ht="11.25">
      <c r="A45" s="4">
        <v>44</v>
      </c>
      <c r="B45" s="4" t="s">
        <v>48</v>
      </c>
      <c r="C45" s="4" t="s">
        <v>375</v>
      </c>
      <c r="D45" s="4" t="s">
        <v>376</v>
      </c>
      <c r="E45" s="4" t="s">
        <v>268</v>
      </c>
      <c r="F45" s="4" t="s">
        <v>269</v>
      </c>
      <c r="G45" s="4" t="s">
        <v>269</v>
      </c>
    </row>
    <row r="46" spans="1:7" ht="11.25">
      <c r="A46" s="4">
        <v>45</v>
      </c>
      <c r="B46" s="4" t="s">
        <v>48</v>
      </c>
      <c r="C46" s="4" t="s">
        <v>377</v>
      </c>
      <c r="D46" s="4" t="s">
        <v>378</v>
      </c>
      <c r="E46" s="4" t="s">
        <v>268</v>
      </c>
      <c r="F46" s="4" t="s">
        <v>269</v>
      </c>
      <c r="G46" s="4" t="s">
        <v>269</v>
      </c>
    </row>
    <row r="47" spans="1:7" ht="11.25">
      <c r="A47" s="4">
        <v>46</v>
      </c>
      <c r="B47" s="4" t="s">
        <v>48</v>
      </c>
      <c r="C47" s="4" t="s">
        <v>379</v>
      </c>
      <c r="D47" s="4" t="s">
        <v>380</v>
      </c>
      <c r="E47" s="4" t="s">
        <v>268</v>
      </c>
      <c r="F47" s="4" t="s">
        <v>269</v>
      </c>
      <c r="G47" s="4" t="s">
        <v>269</v>
      </c>
    </row>
    <row r="48" spans="1:7" ht="11.25">
      <c r="A48" s="4">
        <v>47</v>
      </c>
      <c r="B48" s="4" t="s">
        <v>48</v>
      </c>
      <c r="C48" s="4" t="s">
        <v>381</v>
      </c>
      <c r="D48" s="4" t="s">
        <v>382</v>
      </c>
      <c r="E48" s="4" t="s">
        <v>324</v>
      </c>
      <c r="F48" s="4" t="s">
        <v>269</v>
      </c>
      <c r="G48" s="4" t="s">
        <v>269</v>
      </c>
    </row>
    <row r="49" spans="1:7" ht="11.25">
      <c r="A49" s="4">
        <v>48</v>
      </c>
      <c r="B49" s="4" t="s">
        <v>48</v>
      </c>
      <c r="C49" s="4" t="s">
        <v>383</v>
      </c>
      <c r="D49" s="4" t="s">
        <v>384</v>
      </c>
      <c r="E49" s="4" t="s">
        <v>385</v>
      </c>
      <c r="F49" s="4" t="s">
        <v>269</v>
      </c>
      <c r="G49" s="4" t="s">
        <v>269</v>
      </c>
    </row>
    <row r="50" spans="1:7" ht="11.25">
      <c r="A50" s="4">
        <v>49</v>
      </c>
      <c r="B50" s="4" t="s">
        <v>48</v>
      </c>
      <c r="C50" s="4" t="s">
        <v>386</v>
      </c>
      <c r="D50" s="4" t="s">
        <v>387</v>
      </c>
      <c r="E50" s="4" t="s">
        <v>324</v>
      </c>
      <c r="F50" s="4" t="s">
        <v>269</v>
      </c>
      <c r="G50" s="4" t="s">
        <v>269</v>
      </c>
    </row>
    <row r="51" spans="1:7" ht="11.25">
      <c r="A51" s="4">
        <v>50</v>
      </c>
      <c r="B51" s="4" t="s">
        <v>48</v>
      </c>
      <c r="C51" s="4" t="s">
        <v>388</v>
      </c>
      <c r="D51" s="4" t="s">
        <v>389</v>
      </c>
      <c r="E51" s="4" t="s">
        <v>324</v>
      </c>
      <c r="F51" s="4" t="s">
        <v>269</v>
      </c>
      <c r="G51" s="4" t="s">
        <v>269</v>
      </c>
    </row>
    <row r="52" spans="1:7" ht="11.25">
      <c r="A52" s="4">
        <v>51</v>
      </c>
      <c r="B52" s="4" t="s">
        <v>48</v>
      </c>
      <c r="C52" s="4" t="s">
        <v>390</v>
      </c>
      <c r="D52" s="4" t="s">
        <v>391</v>
      </c>
      <c r="E52" s="4" t="s">
        <v>284</v>
      </c>
      <c r="F52" s="4" t="s">
        <v>269</v>
      </c>
      <c r="G52" s="4" t="s">
        <v>269</v>
      </c>
    </row>
    <row r="53" spans="1:7" ht="11.25">
      <c r="A53" s="4">
        <v>52</v>
      </c>
      <c r="B53" s="4" t="s">
        <v>48</v>
      </c>
      <c r="C53" s="4" t="s">
        <v>392</v>
      </c>
      <c r="D53" s="4" t="s">
        <v>393</v>
      </c>
      <c r="E53" s="4" t="s">
        <v>268</v>
      </c>
      <c r="F53" s="4" t="s">
        <v>269</v>
      </c>
      <c r="G53" s="4" t="s">
        <v>269</v>
      </c>
    </row>
    <row r="54" spans="1:7" ht="11.25">
      <c r="A54" s="4">
        <v>53</v>
      </c>
      <c r="B54" s="4" t="s">
        <v>48</v>
      </c>
      <c r="C54" s="4" t="s">
        <v>394</v>
      </c>
      <c r="D54" s="4" t="s">
        <v>395</v>
      </c>
      <c r="E54" s="4" t="s">
        <v>268</v>
      </c>
      <c r="F54" s="4" t="s">
        <v>269</v>
      </c>
      <c r="G54" s="4" t="s">
        <v>269</v>
      </c>
    </row>
    <row r="55" spans="1:7" ht="11.25">
      <c r="A55" s="4">
        <v>54</v>
      </c>
      <c r="B55" s="4" t="s">
        <v>48</v>
      </c>
      <c r="C55" s="4" t="s">
        <v>396</v>
      </c>
      <c r="D55" s="4" t="s">
        <v>397</v>
      </c>
      <c r="E55" s="4" t="s">
        <v>281</v>
      </c>
      <c r="F55" s="4" t="s">
        <v>269</v>
      </c>
      <c r="G55" s="4" t="s">
        <v>269</v>
      </c>
    </row>
    <row r="56" spans="1:7" ht="11.25">
      <c r="A56" s="4">
        <v>55</v>
      </c>
      <c r="B56" s="4" t="s">
        <v>48</v>
      </c>
      <c r="C56" s="4" t="s">
        <v>398</v>
      </c>
      <c r="D56" s="4" t="s">
        <v>399</v>
      </c>
      <c r="E56" s="4" t="s">
        <v>284</v>
      </c>
      <c r="F56" s="4" t="s">
        <v>269</v>
      </c>
      <c r="G56" s="4" t="s">
        <v>269</v>
      </c>
    </row>
    <row r="57" spans="1:7" ht="11.25">
      <c r="A57" s="4">
        <v>56</v>
      </c>
      <c r="B57" s="4" t="s">
        <v>48</v>
      </c>
      <c r="C57" s="4" t="s">
        <v>400</v>
      </c>
      <c r="D57" s="4" t="s">
        <v>401</v>
      </c>
      <c r="E57" s="4" t="s">
        <v>402</v>
      </c>
      <c r="F57" s="4" t="s">
        <v>269</v>
      </c>
      <c r="G57" s="4" t="s">
        <v>269</v>
      </c>
    </row>
    <row r="58" spans="1:7" ht="11.25">
      <c r="A58" s="4">
        <v>57</v>
      </c>
      <c r="B58" s="4" t="s">
        <v>48</v>
      </c>
      <c r="C58" s="4" t="s">
        <v>403</v>
      </c>
      <c r="D58" s="4" t="s">
        <v>404</v>
      </c>
      <c r="E58" s="4" t="s">
        <v>268</v>
      </c>
      <c r="F58" s="4" t="s">
        <v>269</v>
      </c>
      <c r="G58" s="4" t="s">
        <v>269</v>
      </c>
    </row>
    <row r="59" spans="1:7" ht="11.25">
      <c r="A59" s="4">
        <v>58</v>
      </c>
      <c r="B59" s="4" t="s">
        <v>48</v>
      </c>
      <c r="C59" s="4" t="s">
        <v>405</v>
      </c>
      <c r="D59" s="4" t="s">
        <v>406</v>
      </c>
      <c r="E59" s="4" t="s">
        <v>299</v>
      </c>
      <c r="F59" s="4" t="s">
        <v>269</v>
      </c>
      <c r="G59" s="4" t="s">
        <v>269</v>
      </c>
    </row>
    <row r="60" spans="1:7" ht="11.25">
      <c r="A60" s="4">
        <v>59</v>
      </c>
      <c r="B60" s="4" t="s">
        <v>48</v>
      </c>
      <c r="C60" s="4" t="s">
        <v>407</v>
      </c>
      <c r="D60" s="4" t="s">
        <v>408</v>
      </c>
      <c r="E60" s="4" t="s">
        <v>278</v>
      </c>
      <c r="F60" s="4" t="s">
        <v>269</v>
      </c>
      <c r="G60" s="4" t="s">
        <v>269</v>
      </c>
    </row>
    <row r="61" spans="1:7" ht="11.25">
      <c r="A61" s="4">
        <v>60</v>
      </c>
      <c r="B61" s="4" t="s">
        <v>48</v>
      </c>
      <c r="C61" s="4" t="s">
        <v>409</v>
      </c>
      <c r="D61" s="4" t="s">
        <v>410</v>
      </c>
      <c r="E61" s="4" t="s">
        <v>278</v>
      </c>
      <c r="F61" s="4" t="s">
        <v>358</v>
      </c>
      <c r="G61" s="4" t="s">
        <v>269</v>
      </c>
    </row>
    <row r="62" spans="1:7" ht="11.25">
      <c r="A62" s="4">
        <v>61</v>
      </c>
      <c r="B62" s="4" t="s">
        <v>48</v>
      </c>
      <c r="C62" s="4" t="s">
        <v>411</v>
      </c>
      <c r="D62" s="4" t="s">
        <v>412</v>
      </c>
      <c r="E62" s="4" t="s">
        <v>268</v>
      </c>
      <c r="F62" s="4" t="s">
        <v>269</v>
      </c>
      <c r="G62" s="4" t="s">
        <v>269</v>
      </c>
    </row>
    <row r="63" spans="1:7" ht="11.25">
      <c r="A63" s="4">
        <v>62</v>
      </c>
      <c r="B63" s="4" t="s">
        <v>48</v>
      </c>
      <c r="C63" s="4" t="s">
        <v>411</v>
      </c>
      <c r="D63" s="4" t="s">
        <v>413</v>
      </c>
      <c r="E63" s="4" t="s">
        <v>268</v>
      </c>
      <c r="F63" s="4" t="s">
        <v>269</v>
      </c>
      <c r="G63" s="4" t="s">
        <v>269</v>
      </c>
    </row>
    <row r="64" spans="1:7" ht="11.25">
      <c r="A64" s="4">
        <v>63</v>
      </c>
      <c r="B64" s="4" t="s">
        <v>48</v>
      </c>
      <c r="C64" s="4" t="s">
        <v>414</v>
      </c>
      <c r="D64" s="4" t="s">
        <v>415</v>
      </c>
      <c r="E64" s="4" t="s">
        <v>324</v>
      </c>
      <c r="F64" s="4" t="s">
        <v>269</v>
      </c>
      <c r="G64" s="4" t="s">
        <v>269</v>
      </c>
    </row>
    <row r="65" spans="1:7" ht="11.25">
      <c r="A65" s="4">
        <v>64</v>
      </c>
      <c r="B65" s="4" t="s">
        <v>48</v>
      </c>
      <c r="C65" s="4" t="s">
        <v>416</v>
      </c>
      <c r="D65" s="4" t="s">
        <v>417</v>
      </c>
      <c r="E65" s="4" t="s">
        <v>293</v>
      </c>
      <c r="F65" s="4" t="s">
        <v>269</v>
      </c>
      <c r="G65" s="4" t="s">
        <v>269</v>
      </c>
    </row>
    <row r="66" spans="1:7" ht="11.25">
      <c r="A66" s="4">
        <v>65</v>
      </c>
      <c r="B66" s="4" t="s">
        <v>48</v>
      </c>
      <c r="C66" s="4" t="s">
        <v>418</v>
      </c>
      <c r="D66" s="4" t="s">
        <v>419</v>
      </c>
      <c r="E66" s="4" t="s">
        <v>268</v>
      </c>
      <c r="F66" s="4" t="s">
        <v>358</v>
      </c>
      <c r="G66" s="4" t="s">
        <v>269</v>
      </c>
    </row>
    <row r="67" spans="1:7" ht="11.25">
      <c r="A67" s="4">
        <v>66</v>
      </c>
      <c r="B67" s="4" t="s">
        <v>48</v>
      </c>
      <c r="C67" s="4" t="s">
        <v>420</v>
      </c>
      <c r="D67" s="4" t="s">
        <v>421</v>
      </c>
      <c r="E67" s="4" t="s">
        <v>268</v>
      </c>
      <c r="F67" s="4" t="s">
        <v>269</v>
      </c>
      <c r="G67" s="4" t="s">
        <v>269</v>
      </c>
    </row>
    <row r="68" spans="1:7" ht="11.25">
      <c r="A68" s="4">
        <v>67</v>
      </c>
      <c r="B68" s="4" t="s">
        <v>48</v>
      </c>
      <c r="C68" s="4" t="s">
        <v>422</v>
      </c>
      <c r="D68" s="4" t="s">
        <v>423</v>
      </c>
      <c r="E68" s="4" t="s">
        <v>324</v>
      </c>
      <c r="F68" s="4" t="s">
        <v>269</v>
      </c>
      <c r="G68" s="4" t="s">
        <v>269</v>
      </c>
    </row>
    <row r="69" spans="1:7" ht="11.25">
      <c r="A69" s="4">
        <v>68</v>
      </c>
      <c r="B69" s="4" t="s">
        <v>48</v>
      </c>
      <c r="C69" s="4" t="s">
        <v>424</v>
      </c>
      <c r="D69" s="4" t="s">
        <v>425</v>
      </c>
      <c r="E69" s="4" t="s">
        <v>268</v>
      </c>
      <c r="F69" s="4" t="s">
        <v>269</v>
      </c>
      <c r="G69" s="4" t="s">
        <v>269</v>
      </c>
    </row>
    <row r="70" spans="1:7" ht="11.25">
      <c r="A70" s="4">
        <v>69</v>
      </c>
      <c r="B70" s="4" t="s">
        <v>48</v>
      </c>
      <c r="C70" s="4" t="s">
        <v>426</v>
      </c>
      <c r="D70" s="4" t="s">
        <v>427</v>
      </c>
      <c r="E70" s="4" t="s">
        <v>268</v>
      </c>
      <c r="F70" s="4" t="s">
        <v>269</v>
      </c>
      <c r="G70" s="4" t="s">
        <v>269</v>
      </c>
    </row>
    <row r="71" spans="1:7" ht="11.25">
      <c r="A71" s="4">
        <v>70</v>
      </c>
      <c r="B71" s="4" t="s">
        <v>48</v>
      </c>
      <c r="C71" s="4" t="s">
        <v>428</v>
      </c>
      <c r="D71" s="4" t="s">
        <v>429</v>
      </c>
      <c r="E71" s="4" t="s">
        <v>351</v>
      </c>
      <c r="F71" s="4" t="s">
        <v>358</v>
      </c>
      <c r="G71" s="4" t="s">
        <v>269</v>
      </c>
    </row>
    <row r="72" spans="1:7" ht="11.25">
      <c r="A72" s="4">
        <v>71</v>
      </c>
      <c r="B72" s="4" t="s">
        <v>48</v>
      </c>
      <c r="C72" s="4" t="s">
        <v>430</v>
      </c>
      <c r="D72" s="4" t="s">
        <v>431</v>
      </c>
      <c r="E72" s="4" t="s">
        <v>336</v>
      </c>
      <c r="F72" s="4" t="s">
        <v>269</v>
      </c>
      <c r="G72" s="4" t="s">
        <v>269</v>
      </c>
    </row>
    <row r="73" spans="1:7" ht="11.25">
      <c r="A73" s="4">
        <v>72</v>
      </c>
      <c r="B73" s="4" t="s">
        <v>48</v>
      </c>
      <c r="C73" s="4" t="s">
        <v>432</v>
      </c>
      <c r="D73" s="4" t="s">
        <v>433</v>
      </c>
      <c r="E73" s="4" t="s">
        <v>324</v>
      </c>
      <c r="F73" s="4" t="s">
        <v>358</v>
      </c>
      <c r="G73" s="4" t="s">
        <v>269</v>
      </c>
    </row>
    <row r="74" spans="1:7" ht="11.25">
      <c r="A74" s="4">
        <v>73</v>
      </c>
      <c r="B74" s="4" t="s">
        <v>48</v>
      </c>
      <c r="C74" s="4" t="s">
        <v>434</v>
      </c>
      <c r="D74" s="4" t="s">
        <v>289</v>
      </c>
      <c r="E74" s="4" t="s">
        <v>435</v>
      </c>
      <c r="F74" s="4" t="s">
        <v>269</v>
      </c>
      <c r="G74" s="4" t="s">
        <v>269</v>
      </c>
    </row>
    <row r="75" spans="1:7" ht="11.25">
      <c r="A75" s="4">
        <v>74</v>
      </c>
      <c r="B75" s="4" t="s">
        <v>48</v>
      </c>
      <c r="C75" s="4" t="s">
        <v>436</v>
      </c>
      <c r="D75" s="4" t="s">
        <v>437</v>
      </c>
      <c r="E75" s="4" t="s">
        <v>438</v>
      </c>
      <c r="F75" s="4" t="s">
        <v>269</v>
      </c>
      <c r="G75" s="4" t="s">
        <v>269</v>
      </c>
    </row>
    <row r="76" spans="1:7" ht="11.25">
      <c r="A76" s="4">
        <v>75</v>
      </c>
      <c r="B76" s="4" t="s">
        <v>48</v>
      </c>
      <c r="C76" s="4" t="s">
        <v>439</v>
      </c>
      <c r="D76" s="4" t="s">
        <v>440</v>
      </c>
      <c r="E76" s="4" t="s">
        <v>441</v>
      </c>
      <c r="F76" s="4" t="s">
        <v>269</v>
      </c>
      <c r="G76" s="4" t="s">
        <v>269</v>
      </c>
    </row>
    <row r="77" spans="1:7" ht="11.25">
      <c r="A77" s="4">
        <v>76</v>
      </c>
      <c r="B77" s="4" t="s">
        <v>48</v>
      </c>
      <c r="C77" s="4" t="s">
        <v>442</v>
      </c>
      <c r="D77" s="4" t="s">
        <v>443</v>
      </c>
      <c r="E77" s="4" t="s">
        <v>444</v>
      </c>
      <c r="F77" s="4" t="s">
        <v>269</v>
      </c>
      <c r="G77" s="4" t="s">
        <v>269</v>
      </c>
    </row>
  </sheetData>
  <sheetProtection formatColumns="0" formatRows="0"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 codeName="modClassifierValidat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2" customWidth="1"/>
  </cols>
  <sheetData/>
  <sheetProtection/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 codeName="modHyp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2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modUpdTemplLogger">
    <tabColor indexed="24"/>
  </sheetPr>
  <dimension ref="A1:D44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30.7109375" style="11" customWidth="1"/>
    <col min="2" max="2" width="80.7109375" style="11" customWidth="1"/>
    <col min="3" max="3" width="30.7109375" style="11" customWidth="1"/>
    <col min="4" max="16384" width="9.140625" style="10" customWidth="1"/>
  </cols>
  <sheetData>
    <row r="1" spans="1:4" ht="24" customHeight="1">
      <c r="A1" s="181" t="s">
        <v>116</v>
      </c>
      <c r="B1" s="181" t="s">
        <v>117</v>
      </c>
      <c r="C1" s="181" t="s">
        <v>118</v>
      </c>
      <c r="D1" s="9"/>
    </row>
    <row r="2" spans="1:3" ht="11.25">
      <c r="A2" s="216">
        <v>42086.486226851855</v>
      </c>
      <c r="B2" s="11" t="s">
        <v>256</v>
      </c>
      <c r="C2" s="11" t="s">
        <v>257</v>
      </c>
    </row>
    <row r="3" spans="1:3" ht="11.25">
      <c r="A3" s="216">
        <v>42086.486226851855</v>
      </c>
      <c r="B3" s="11" t="s">
        <v>258</v>
      </c>
      <c r="C3" s="11" t="s">
        <v>257</v>
      </c>
    </row>
    <row r="4" spans="1:3" ht="11.25">
      <c r="A4" s="216">
        <v>42086.487974537034</v>
      </c>
      <c r="B4" s="11" t="s">
        <v>256</v>
      </c>
      <c r="C4" s="11" t="s">
        <v>257</v>
      </c>
    </row>
    <row r="5" spans="1:3" ht="11.25">
      <c r="A5" s="216">
        <v>42086.487974537034</v>
      </c>
      <c r="B5" s="11" t="s">
        <v>258</v>
      </c>
      <c r="C5" s="11" t="s">
        <v>257</v>
      </c>
    </row>
    <row r="6" spans="1:3" ht="11.25">
      <c r="A6" s="216">
        <v>42088.661631944444</v>
      </c>
      <c r="B6" s="11" t="s">
        <v>256</v>
      </c>
      <c r="C6" s="11" t="s">
        <v>257</v>
      </c>
    </row>
    <row r="7" spans="1:3" ht="11.25">
      <c r="A7" s="216">
        <v>42088.661631944444</v>
      </c>
      <c r="B7" s="11" t="s">
        <v>459</v>
      </c>
      <c r="C7" s="11" t="s">
        <v>257</v>
      </c>
    </row>
    <row r="8" spans="1:3" ht="45">
      <c r="A8" s="216">
        <v>42088.661631944444</v>
      </c>
      <c r="B8" s="11" t="s">
        <v>460</v>
      </c>
      <c r="C8" s="11" t="s">
        <v>257</v>
      </c>
    </row>
    <row r="9" spans="1:3" ht="11.25">
      <c r="A9" s="216">
        <v>42088.661631944444</v>
      </c>
      <c r="B9" s="11" t="s">
        <v>461</v>
      </c>
      <c r="C9" s="11" t="s">
        <v>257</v>
      </c>
    </row>
    <row r="10" spans="1:3" ht="11.25">
      <c r="A10" s="216">
        <v>42088.66165509259</v>
      </c>
      <c r="B10" s="11" t="s">
        <v>462</v>
      </c>
      <c r="C10" s="11" t="s">
        <v>463</v>
      </c>
    </row>
    <row r="11" spans="1:3" ht="11.25">
      <c r="A11" s="216">
        <v>42089.33190972222</v>
      </c>
      <c r="B11" s="11" t="s">
        <v>256</v>
      </c>
      <c r="C11" s="11" t="s">
        <v>257</v>
      </c>
    </row>
    <row r="12" spans="1:3" ht="11.25">
      <c r="A12" s="216">
        <v>42089.331921296296</v>
      </c>
      <c r="B12" s="11" t="s">
        <v>459</v>
      </c>
      <c r="C12" s="11" t="s">
        <v>257</v>
      </c>
    </row>
    <row r="13" spans="1:3" ht="45">
      <c r="A13" s="216">
        <v>42089.331921296296</v>
      </c>
      <c r="B13" s="11" t="s">
        <v>460</v>
      </c>
      <c r="C13" s="11" t="s">
        <v>257</v>
      </c>
    </row>
    <row r="14" spans="1:3" ht="11.25">
      <c r="A14" s="216">
        <v>42089.331921296296</v>
      </c>
      <c r="B14" s="11" t="s">
        <v>461</v>
      </c>
      <c r="C14" s="11" t="s">
        <v>257</v>
      </c>
    </row>
    <row r="15" spans="1:3" ht="11.25">
      <c r="A15" s="216">
        <v>42089.33195601852</v>
      </c>
      <c r="B15" s="11" t="s">
        <v>464</v>
      </c>
      <c r="C15" s="11" t="s">
        <v>257</v>
      </c>
    </row>
    <row r="16" spans="1:3" ht="22.5">
      <c r="A16" s="216">
        <v>42089.33216435185</v>
      </c>
      <c r="B16" s="11" t="s">
        <v>465</v>
      </c>
      <c r="C16" s="11" t="s">
        <v>257</v>
      </c>
    </row>
    <row r="17" spans="1:3" ht="22.5">
      <c r="A17" s="216">
        <v>42089.332280092596</v>
      </c>
      <c r="B17" s="11" t="s">
        <v>466</v>
      </c>
      <c r="C17" s="11" t="s">
        <v>257</v>
      </c>
    </row>
    <row r="18" spans="1:3" ht="11.25">
      <c r="A18" s="216">
        <v>42089.332280092596</v>
      </c>
      <c r="B18" s="11" t="s">
        <v>467</v>
      </c>
      <c r="C18" s="11" t="s">
        <v>257</v>
      </c>
    </row>
    <row r="19" spans="1:3" ht="22.5">
      <c r="A19" s="216">
        <v>42089.332407407404</v>
      </c>
      <c r="B19" s="11" t="s">
        <v>468</v>
      </c>
      <c r="C19" s="11" t="s">
        <v>257</v>
      </c>
    </row>
    <row r="20" spans="1:3" ht="22.5">
      <c r="A20" s="216">
        <v>42089.33252314815</v>
      </c>
      <c r="B20" s="11" t="s">
        <v>470</v>
      </c>
      <c r="C20" s="11" t="s">
        <v>257</v>
      </c>
    </row>
    <row r="21" spans="1:3" ht="11.25">
      <c r="A21" s="216">
        <v>42090.33949074074</v>
      </c>
      <c r="B21" s="11" t="s">
        <v>256</v>
      </c>
      <c r="C21" s="11" t="s">
        <v>257</v>
      </c>
    </row>
    <row r="22" spans="1:3" ht="11.25">
      <c r="A22" s="216">
        <v>42090.33950231481</v>
      </c>
      <c r="B22" s="11" t="s">
        <v>471</v>
      </c>
      <c r="C22" s="11" t="s">
        <v>257</v>
      </c>
    </row>
    <row r="23" spans="1:3" ht="11.25">
      <c r="A23" s="216">
        <v>42090.371400462966</v>
      </c>
      <c r="B23" s="11" t="s">
        <v>256</v>
      </c>
      <c r="C23" s="11" t="s">
        <v>257</v>
      </c>
    </row>
    <row r="24" spans="1:3" ht="11.25">
      <c r="A24" s="216">
        <v>42090.371412037035</v>
      </c>
      <c r="B24" s="11" t="s">
        <v>471</v>
      </c>
      <c r="C24" s="11" t="s">
        <v>257</v>
      </c>
    </row>
    <row r="25" spans="1:3" ht="11.25">
      <c r="A25" s="216">
        <v>42222.38922453704</v>
      </c>
      <c r="B25" s="11" t="s">
        <v>256</v>
      </c>
      <c r="C25" s="11" t="s">
        <v>257</v>
      </c>
    </row>
    <row r="26" spans="1:3" ht="11.25">
      <c r="A26" s="216">
        <v>42222.38922453704</v>
      </c>
      <c r="B26" s="11" t="s">
        <v>472</v>
      </c>
      <c r="C26" s="11" t="s">
        <v>257</v>
      </c>
    </row>
    <row r="27" spans="1:3" ht="90">
      <c r="A27" s="216">
        <v>42222.38922453704</v>
      </c>
      <c r="B27" s="11" t="s">
        <v>473</v>
      </c>
      <c r="C27" s="11" t="s">
        <v>257</v>
      </c>
    </row>
    <row r="28" spans="1:3" ht="11.25">
      <c r="A28" s="216">
        <v>42222.38922453704</v>
      </c>
      <c r="B28" s="11" t="s">
        <v>474</v>
      </c>
      <c r="C28" s="11" t="s">
        <v>257</v>
      </c>
    </row>
    <row r="29" spans="1:3" ht="11.25">
      <c r="A29" s="216">
        <v>42222.38925925926</v>
      </c>
      <c r="B29" s="11" t="s">
        <v>462</v>
      </c>
      <c r="C29" s="11" t="s">
        <v>463</v>
      </c>
    </row>
    <row r="30" spans="1:3" ht="11.25">
      <c r="A30" s="216">
        <v>42332.4115625</v>
      </c>
      <c r="B30" s="11" t="s">
        <v>256</v>
      </c>
      <c r="C30" s="11" t="s">
        <v>257</v>
      </c>
    </row>
    <row r="31" spans="1:3" ht="11.25">
      <c r="A31" s="216">
        <v>42332.411574074074</v>
      </c>
      <c r="B31" s="11" t="s">
        <v>472</v>
      </c>
      <c r="C31" s="11" t="s">
        <v>257</v>
      </c>
    </row>
    <row r="32" spans="1:3" ht="90">
      <c r="A32" s="216">
        <v>42332.411574074074</v>
      </c>
      <c r="B32" s="11" t="s">
        <v>473</v>
      </c>
      <c r="C32" s="11" t="s">
        <v>257</v>
      </c>
    </row>
    <row r="33" spans="1:3" ht="11.25">
      <c r="A33" s="216">
        <v>42332.411574074074</v>
      </c>
      <c r="B33" s="11" t="s">
        <v>474</v>
      </c>
      <c r="C33" s="11" t="s">
        <v>257</v>
      </c>
    </row>
    <row r="34" spans="1:3" ht="11.25">
      <c r="A34" s="216">
        <v>42332.41159722222</v>
      </c>
      <c r="B34" s="11" t="s">
        <v>462</v>
      </c>
      <c r="C34" s="11" t="s">
        <v>463</v>
      </c>
    </row>
    <row r="35" spans="1:3" ht="11.25">
      <c r="A35" s="216">
        <v>42332.69457175926</v>
      </c>
      <c r="B35" s="11" t="s">
        <v>256</v>
      </c>
      <c r="C35" s="11" t="s">
        <v>257</v>
      </c>
    </row>
    <row r="36" spans="1:3" ht="11.25">
      <c r="A36" s="216">
        <v>42332.69458333333</v>
      </c>
      <c r="B36" s="11" t="s">
        <v>472</v>
      </c>
      <c r="C36" s="11" t="s">
        <v>257</v>
      </c>
    </row>
    <row r="37" spans="1:3" ht="90">
      <c r="A37" s="216">
        <v>42332.69458333333</v>
      </c>
      <c r="B37" s="11" t="s">
        <v>473</v>
      </c>
      <c r="C37" s="11" t="s">
        <v>257</v>
      </c>
    </row>
    <row r="38" spans="1:3" ht="11.25">
      <c r="A38" s="216">
        <v>42332.69458333333</v>
      </c>
      <c r="B38" s="11" t="s">
        <v>474</v>
      </c>
      <c r="C38" s="11" t="s">
        <v>257</v>
      </c>
    </row>
    <row r="39" spans="1:3" ht="11.25">
      <c r="A39" s="216">
        <v>42332.69459490741</v>
      </c>
      <c r="B39" s="11" t="s">
        <v>462</v>
      </c>
      <c r="C39" s="11" t="s">
        <v>463</v>
      </c>
    </row>
    <row r="40" spans="1:3" ht="11.25">
      <c r="A40" s="216">
        <v>42458.38282407408</v>
      </c>
      <c r="B40" s="11" t="s">
        <v>256</v>
      </c>
      <c r="C40" s="11" t="s">
        <v>257</v>
      </c>
    </row>
    <row r="41" spans="1:3" ht="11.25">
      <c r="A41" s="216">
        <v>42458.382835648146</v>
      </c>
      <c r="B41" s="11" t="s">
        <v>472</v>
      </c>
      <c r="C41" s="11" t="s">
        <v>257</v>
      </c>
    </row>
    <row r="42" spans="1:3" ht="90">
      <c r="A42" s="216">
        <v>42458.382835648146</v>
      </c>
      <c r="B42" s="11" t="s">
        <v>473</v>
      </c>
      <c r="C42" s="11" t="s">
        <v>257</v>
      </c>
    </row>
    <row r="43" spans="1:3" ht="11.25">
      <c r="A43" s="216">
        <v>42458.382835648146</v>
      </c>
      <c r="B43" s="11" t="s">
        <v>474</v>
      </c>
      <c r="C43" s="11" t="s">
        <v>257</v>
      </c>
    </row>
    <row r="44" spans="1:3" ht="11.25">
      <c r="A44" s="216">
        <v>42458.3828587963</v>
      </c>
      <c r="B44" s="11" t="s">
        <v>462</v>
      </c>
      <c r="C44" s="11" t="s">
        <v>463</v>
      </c>
    </row>
  </sheetData>
  <sheetProtection password="FA9C" sheet="1" objects="1" scenarios="1" formatColumns="0" formatRows="0" autoFilter="0"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modList00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sheetData/>
  <sheetProtection/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 codeName="modList03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sheetData/>
  <sheetProtection/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 codeName="modList04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sheetData/>
  <sheetProtection/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sheetPr codeName="modInstruction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177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 codeName="modUpdTemplMain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26" width="9.140625" style="178" customWidth="1"/>
    <col min="27" max="36" width="9.140625" style="179" customWidth="1"/>
    <col min="37" max="16384" width="9.140625" style="178" customWidth="1"/>
  </cols>
  <sheetData/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modfrmCheckUpdates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180" customWidth="1"/>
  </cols>
  <sheetData/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00">
    <tabColor indexed="21"/>
  </sheetPr>
  <dimension ref="A1:J27"/>
  <sheetViews>
    <sheetView showGridLines="0" zoomScalePageLayoutView="0" workbookViewId="0" topLeftCell="D3">
      <selection activeCell="L10" sqref="L10"/>
    </sheetView>
  </sheetViews>
  <sheetFormatPr defaultColWidth="9.140625" defaultRowHeight="11.25"/>
  <cols>
    <col min="1" max="1" width="10.7109375" style="24" hidden="1" customWidth="1"/>
    <col min="2" max="2" width="10.7109375" style="21" hidden="1" customWidth="1"/>
    <col min="3" max="3" width="3.7109375" style="25" hidden="1" customWidth="1"/>
    <col min="4" max="4" width="3.7109375" style="30" customWidth="1"/>
    <col min="5" max="5" width="40.7109375" style="30" customWidth="1"/>
    <col min="6" max="6" width="50.7109375" style="30" customWidth="1"/>
    <col min="7" max="7" width="8.28125" style="29" customWidth="1"/>
    <col min="8" max="16384" width="9.140625" style="30" customWidth="1"/>
  </cols>
  <sheetData>
    <row r="1" spans="1:7" s="22" customFormat="1" ht="13.5" customHeight="1" hidden="1">
      <c r="A1" s="20"/>
      <c r="B1" s="21"/>
      <c r="G1" s="23"/>
    </row>
    <row r="2" spans="1:7" s="22" customFormat="1" ht="12" customHeight="1" hidden="1">
      <c r="A2" s="20"/>
      <c r="B2" s="21"/>
      <c r="G2" s="23"/>
    </row>
    <row r="4" spans="4:6" ht="11.25">
      <c r="D4" s="26"/>
      <c r="E4" s="27"/>
      <c r="F4" s="28" t="e">
        <f>version</f>
        <v>#NAME?</v>
      </c>
    </row>
    <row r="5" spans="4:7" ht="30.75" customHeight="1">
      <c r="D5" s="31"/>
      <c r="E5" s="258" t="s">
        <v>160</v>
      </c>
      <c r="F5" s="258"/>
      <c r="G5" s="32"/>
    </row>
    <row r="6" spans="4:7" ht="11.25">
      <c r="D6" s="26"/>
      <c r="E6" s="33"/>
      <c r="F6" s="34"/>
      <c r="G6" s="32"/>
    </row>
    <row r="7" spans="4:7" ht="19.5">
      <c r="D7" s="31"/>
      <c r="E7" s="33" t="s">
        <v>91</v>
      </c>
      <c r="F7" s="35" t="s">
        <v>48</v>
      </c>
      <c r="G7" s="32"/>
    </row>
    <row r="8" spans="1:7" ht="3.75" customHeight="1">
      <c r="A8" s="36"/>
      <c r="D8" s="37"/>
      <c r="E8" s="33"/>
      <c r="F8" s="38"/>
      <c r="G8" s="39"/>
    </row>
    <row r="9" spans="4:7" ht="19.5">
      <c r="D9" s="31"/>
      <c r="E9" s="49" t="s">
        <v>92</v>
      </c>
      <c r="F9" s="50">
        <v>2016</v>
      </c>
      <c r="G9" s="26"/>
    </row>
    <row r="10" spans="3:7" ht="30" customHeight="1">
      <c r="C10" s="41"/>
      <c r="D10" s="37"/>
      <c r="E10" s="43"/>
      <c r="F10" s="38"/>
      <c r="G10" s="40"/>
    </row>
    <row r="11" spans="3:10" ht="19.5">
      <c r="C11" s="41"/>
      <c r="D11" s="42"/>
      <c r="E11" s="43" t="s">
        <v>124</v>
      </c>
      <c r="F11" s="55" t="s">
        <v>300</v>
      </c>
      <c r="G11" s="40"/>
      <c r="H11" s="44"/>
      <c r="J11" s="51"/>
    </row>
    <row r="12" spans="3:10" ht="19.5">
      <c r="C12" s="41"/>
      <c r="D12" s="42"/>
      <c r="E12" s="43" t="s">
        <v>93</v>
      </c>
      <c r="F12" s="55" t="s">
        <v>301</v>
      </c>
      <c r="G12" s="40"/>
      <c r="H12" s="44"/>
      <c r="J12" s="51"/>
    </row>
    <row r="13" spans="3:10" ht="19.5">
      <c r="C13" s="41"/>
      <c r="D13" s="42"/>
      <c r="E13" s="43" t="s">
        <v>94</v>
      </c>
      <c r="F13" s="55" t="s">
        <v>275</v>
      </c>
      <c r="G13" s="40"/>
      <c r="H13" s="44"/>
      <c r="J13" s="51"/>
    </row>
    <row r="14" spans="1:7" ht="19.5" customHeight="1">
      <c r="A14" s="46"/>
      <c r="D14" s="26"/>
      <c r="F14" s="54" t="s">
        <v>125</v>
      </c>
      <c r="G14" s="39"/>
    </row>
    <row r="15" spans="1:7" ht="19.5" customHeight="1">
      <c r="A15" s="46"/>
      <c r="B15" s="47"/>
      <c r="D15" s="48"/>
      <c r="E15" s="45" t="s">
        <v>223</v>
      </c>
      <c r="F15" s="228" t="s">
        <v>445</v>
      </c>
      <c r="G15" s="39"/>
    </row>
    <row r="16" spans="1:7" ht="19.5" customHeight="1">
      <c r="A16" s="46"/>
      <c r="B16" s="47"/>
      <c r="D16" s="48"/>
      <c r="E16" s="45" t="s">
        <v>224</v>
      </c>
      <c r="F16" s="228" t="s">
        <v>445</v>
      </c>
      <c r="G16" s="39"/>
    </row>
    <row r="17" spans="1:7" ht="19.5" customHeight="1">
      <c r="A17" s="46"/>
      <c r="D17" s="26"/>
      <c r="F17" s="54" t="s">
        <v>126</v>
      </c>
      <c r="G17" s="39"/>
    </row>
    <row r="18" spans="1:7" ht="19.5" customHeight="1">
      <c r="A18" s="46"/>
      <c r="B18" s="47"/>
      <c r="D18" s="48"/>
      <c r="E18" s="45" t="s">
        <v>0</v>
      </c>
      <c r="F18" s="228" t="s">
        <v>446</v>
      </c>
      <c r="G18" s="39"/>
    </row>
    <row r="19" spans="1:7" ht="19.5" customHeight="1">
      <c r="A19" s="46"/>
      <c r="B19" s="47"/>
      <c r="D19" s="48"/>
      <c r="E19" s="45" t="s">
        <v>2</v>
      </c>
      <c r="F19" s="228" t="s">
        <v>447</v>
      </c>
      <c r="G19" s="39"/>
    </row>
    <row r="20" spans="1:7" ht="19.5" customHeight="1">
      <c r="A20" s="46"/>
      <c r="D20" s="26"/>
      <c r="F20" s="54" t="s">
        <v>127</v>
      </c>
      <c r="G20" s="39"/>
    </row>
    <row r="21" spans="1:7" ht="19.5" customHeight="1">
      <c r="A21" s="46"/>
      <c r="B21" s="47"/>
      <c r="D21" s="48"/>
      <c r="E21" s="45" t="s">
        <v>0</v>
      </c>
      <c r="F21" s="228" t="s">
        <v>448</v>
      </c>
      <c r="G21" s="39"/>
    </row>
    <row r="22" spans="1:7" ht="19.5" customHeight="1">
      <c r="A22" s="46"/>
      <c r="B22" s="47"/>
      <c r="D22" s="48"/>
      <c r="E22" s="45" t="s">
        <v>2</v>
      </c>
      <c r="F22" s="228" t="s">
        <v>127</v>
      </c>
      <c r="G22" s="39"/>
    </row>
    <row r="23" spans="1:7" ht="19.5" customHeight="1">
      <c r="A23" s="46"/>
      <c r="D23" s="26"/>
      <c r="F23" s="54" t="s">
        <v>9</v>
      </c>
      <c r="G23" s="39"/>
    </row>
    <row r="24" spans="1:7" ht="19.5" customHeight="1">
      <c r="A24" s="46"/>
      <c r="B24" s="47"/>
      <c r="D24" s="48"/>
      <c r="E24" s="45" t="s">
        <v>0</v>
      </c>
      <c r="F24" s="229" t="s">
        <v>449</v>
      </c>
      <c r="G24" s="39"/>
    </row>
    <row r="25" spans="1:7" ht="19.5" customHeight="1">
      <c r="A25" s="46"/>
      <c r="B25" s="47"/>
      <c r="D25" s="48"/>
      <c r="E25" s="45" t="s">
        <v>2</v>
      </c>
      <c r="F25" s="229" t="s">
        <v>450</v>
      </c>
      <c r="G25" s="39"/>
    </row>
    <row r="26" spans="1:7" ht="19.5" customHeight="1">
      <c r="A26" s="46"/>
      <c r="B26" s="47"/>
      <c r="D26" s="48"/>
      <c r="E26" s="45" t="s">
        <v>1</v>
      </c>
      <c r="F26" s="229" t="s">
        <v>451</v>
      </c>
      <c r="G26" s="39"/>
    </row>
    <row r="27" spans="1:7" ht="19.5" customHeight="1">
      <c r="A27" s="46"/>
      <c r="B27" s="47"/>
      <c r="D27" s="48"/>
      <c r="E27" s="45" t="s">
        <v>3</v>
      </c>
      <c r="F27" s="229" t="s">
        <v>452</v>
      </c>
      <c r="G27" s="39"/>
    </row>
  </sheetData>
  <sheetProtection password="FA9C" sheet="1" objects="1" scenarios="1" formatColumns="0" formatRows="0"/>
  <mergeCells count="1">
    <mergeCell ref="E5:F5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F24:F27 F21:F22 F18:F19 F15:F16">
      <formula1>900</formula1>
    </dataValidation>
  </dataValidations>
  <printOptions/>
  <pageMargins left="0.75" right="0.75" top="1" bottom="1" header="0.5" footer="0.5"/>
  <pageSetup horizontalDpi="600" verticalDpi="600" orientation="portrait" paperSize="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01">
    <tabColor indexed="30"/>
  </sheetPr>
  <dimension ref="A1:W41"/>
  <sheetViews>
    <sheetView showGridLines="0" tabSelected="1" zoomScale="75" zoomScaleNormal="75" zoomScaleSheetLayoutView="55" zoomScalePageLayoutView="0" workbookViewId="0" topLeftCell="C7">
      <selection activeCell="D8" sqref="D8:V32"/>
    </sheetView>
  </sheetViews>
  <sheetFormatPr defaultColWidth="14.140625" defaultRowHeight="11.25"/>
  <cols>
    <col min="1" max="1" width="14.140625" style="99" hidden="1" customWidth="1"/>
    <col min="2" max="2" width="14.140625" style="58" hidden="1" customWidth="1"/>
    <col min="3" max="3" width="3.7109375" style="77" customWidth="1"/>
    <col min="4" max="4" width="5.140625" style="78" customWidth="1"/>
    <col min="5" max="5" width="35.140625" style="79" customWidth="1"/>
    <col min="6" max="9" width="8.7109375" style="79" customWidth="1"/>
    <col min="10" max="21" width="7.7109375" style="79" customWidth="1"/>
    <col min="22" max="22" width="8.421875" style="79" customWidth="1"/>
    <col min="23" max="23" width="14.140625" style="79" customWidth="1"/>
    <col min="24" max="16384" width="14.140625" style="59" customWidth="1"/>
  </cols>
  <sheetData>
    <row r="1" spans="1:23" s="68" customFormat="1" ht="12" hidden="1">
      <c r="A1" s="61"/>
      <c r="B1" s="62">
        <v>0</v>
      </c>
      <c r="C1" s="63">
        <v>0</v>
      </c>
      <c r="D1" s="63">
        <v>0</v>
      </c>
      <c r="E1" s="64">
        <f>god</f>
        <v>2016</v>
      </c>
      <c r="F1" s="65"/>
      <c r="G1" s="66" t="s">
        <v>5</v>
      </c>
      <c r="H1" s="67" t="s">
        <v>5</v>
      </c>
      <c r="I1" s="67" t="s">
        <v>5</v>
      </c>
      <c r="J1" s="67" t="s">
        <v>128</v>
      </c>
      <c r="K1" s="67" t="s">
        <v>132</v>
      </c>
      <c r="L1" s="67" t="s">
        <v>133</v>
      </c>
      <c r="M1" s="67" t="s">
        <v>134</v>
      </c>
      <c r="N1" s="67" t="s">
        <v>135</v>
      </c>
      <c r="O1" s="67" t="s">
        <v>136</v>
      </c>
      <c r="P1" s="67" t="s">
        <v>137</v>
      </c>
      <c r="Q1" s="67" t="s">
        <v>138</v>
      </c>
      <c r="R1" s="67" t="s">
        <v>139</v>
      </c>
      <c r="S1" s="67" t="s">
        <v>140</v>
      </c>
      <c r="T1" s="67" t="s">
        <v>141</v>
      </c>
      <c r="U1" s="67" t="s">
        <v>142</v>
      </c>
      <c r="V1" s="67" t="s">
        <v>5</v>
      </c>
      <c r="W1" s="65"/>
    </row>
    <row r="2" spans="1:22" s="70" customFormat="1" ht="11.25" hidden="1">
      <c r="A2" s="69"/>
      <c r="D2" s="71"/>
      <c r="G2" s="72">
        <f>$E$1-2</f>
        <v>2014</v>
      </c>
      <c r="H2" s="72">
        <f>$E$1-2</f>
        <v>2014</v>
      </c>
      <c r="I2" s="72">
        <f>$E$1-1</f>
        <v>2015</v>
      </c>
      <c r="J2" s="72">
        <f aca="true" t="shared" si="0" ref="J2:V2">$E$1</f>
        <v>2016</v>
      </c>
      <c r="K2" s="72">
        <f t="shared" si="0"/>
        <v>2016</v>
      </c>
      <c r="L2" s="72">
        <f t="shared" si="0"/>
        <v>2016</v>
      </c>
      <c r="M2" s="72">
        <f t="shared" si="0"/>
        <v>2016</v>
      </c>
      <c r="N2" s="72">
        <f t="shared" si="0"/>
        <v>2016</v>
      </c>
      <c r="O2" s="72">
        <f t="shared" si="0"/>
        <v>2016</v>
      </c>
      <c r="P2" s="72">
        <f t="shared" si="0"/>
        <v>2016</v>
      </c>
      <c r="Q2" s="72">
        <f t="shared" si="0"/>
        <v>2016</v>
      </c>
      <c r="R2" s="72">
        <f t="shared" si="0"/>
        <v>2016</v>
      </c>
      <c r="S2" s="72">
        <f t="shared" si="0"/>
        <v>2016</v>
      </c>
      <c r="T2" s="72">
        <f t="shared" si="0"/>
        <v>2016</v>
      </c>
      <c r="U2" s="72">
        <f t="shared" si="0"/>
        <v>2016</v>
      </c>
      <c r="V2" s="72">
        <f t="shared" si="0"/>
        <v>2016</v>
      </c>
    </row>
    <row r="3" spans="1:22" s="67" customFormat="1" ht="11.25" hidden="1">
      <c r="A3" s="73"/>
      <c r="D3" s="74"/>
      <c r="G3" s="67" t="s">
        <v>161</v>
      </c>
      <c r="H3" s="67" t="s">
        <v>162</v>
      </c>
      <c r="I3" s="67" t="s">
        <v>161</v>
      </c>
      <c r="J3" s="67" t="s">
        <v>161</v>
      </c>
      <c r="K3" s="67" t="s">
        <v>161</v>
      </c>
      <c r="L3" s="67" t="s">
        <v>161</v>
      </c>
      <c r="M3" s="67" t="s">
        <v>161</v>
      </c>
      <c r="N3" s="67" t="s">
        <v>161</v>
      </c>
      <c r="O3" s="67" t="s">
        <v>161</v>
      </c>
      <c r="P3" s="67" t="s">
        <v>161</v>
      </c>
      <c r="Q3" s="67" t="s">
        <v>161</v>
      </c>
      <c r="R3" s="67" t="s">
        <v>161</v>
      </c>
      <c r="S3" s="67" t="s">
        <v>161</v>
      </c>
      <c r="T3" s="67" t="s">
        <v>161</v>
      </c>
      <c r="U3" s="67" t="s">
        <v>161</v>
      </c>
      <c r="V3" s="67" t="s">
        <v>161</v>
      </c>
    </row>
    <row r="4" spans="1:4" s="79" customFormat="1" ht="11.25" hidden="1">
      <c r="A4" s="75"/>
      <c r="B4" s="76"/>
      <c r="C4" s="77"/>
      <c r="D4" s="78"/>
    </row>
    <row r="5" spans="1:4" s="79" customFormat="1" ht="11.25" hidden="1">
      <c r="A5" s="75"/>
      <c r="B5" s="76"/>
      <c r="C5" s="77"/>
      <c r="D5" s="78"/>
    </row>
    <row r="6" spans="1:4" s="79" customFormat="1" ht="11.25" hidden="1">
      <c r="A6" s="80"/>
      <c r="B6" s="76"/>
      <c r="C6" s="77"/>
      <c r="D6" s="78"/>
    </row>
    <row r="7" spans="1:22" s="85" customFormat="1" ht="11.25">
      <c r="A7" s="81"/>
      <c r="B7" s="82"/>
      <c r="C7" s="83"/>
      <c r="D7" s="84"/>
      <c r="V7" s="86" t="s">
        <v>163</v>
      </c>
    </row>
    <row r="8" spans="1:23" s="79" customFormat="1" ht="29.25" customHeight="1">
      <c r="A8" s="80"/>
      <c r="B8" s="76"/>
      <c r="C8" s="87"/>
      <c r="D8" s="260" t="str">
        <f>"Предложения "&amp;org&amp;" по технологическому расходу электроэнергии (мощности) - потерям в электрических сетях на "&amp;god&amp;" год в регионе: "&amp;region_name</f>
        <v>Предложения ОАО "Гайский ГОК" по технологическому расходу электроэнергии (мощности) - потерям в электрических сетях на 2016 год в регионе: Оренбургская область</v>
      </c>
      <c r="E8" s="260"/>
      <c r="F8" s="260"/>
      <c r="G8" s="260"/>
      <c r="H8" s="260"/>
      <c r="I8" s="260"/>
      <c r="J8" s="260"/>
      <c r="K8" s="114"/>
      <c r="L8" s="114"/>
      <c r="M8" s="114"/>
      <c r="N8" s="114"/>
      <c r="O8" s="114"/>
      <c r="P8" s="114"/>
      <c r="Q8" s="114"/>
      <c r="R8" s="114"/>
      <c r="S8" s="114"/>
      <c r="T8" s="114"/>
      <c r="U8" s="114"/>
      <c r="V8" s="114"/>
      <c r="W8" s="88"/>
    </row>
    <row r="9" spans="1:22" s="93" customFormat="1" ht="11.25">
      <c r="A9" s="89"/>
      <c r="B9" s="90"/>
      <c r="C9" s="91"/>
      <c r="D9" s="92"/>
      <c r="E9" s="92"/>
      <c r="F9" s="92"/>
      <c r="G9" s="92"/>
      <c r="H9" s="92"/>
      <c r="I9" s="92"/>
      <c r="J9" s="92"/>
      <c r="K9" s="92"/>
      <c r="L9" s="92"/>
      <c r="M9" s="92"/>
      <c r="N9" s="92"/>
      <c r="O9" s="92"/>
      <c r="P9" s="92"/>
      <c r="Q9" s="92"/>
      <c r="R9" s="92"/>
      <c r="S9" s="92"/>
      <c r="T9" s="92"/>
      <c r="U9" s="92"/>
      <c r="V9" s="92"/>
    </row>
    <row r="10" spans="1:22" s="79" customFormat="1" ht="52.5" customHeight="1">
      <c r="A10" s="80"/>
      <c r="B10" s="76"/>
      <c r="C10" s="77"/>
      <c r="D10" s="182" t="s">
        <v>8</v>
      </c>
      <c r="E10" s="182" t="s">
        <v>164</v>
      </c>
      <c r="F10" s="183" t="s">
        <v>165</v>
      </c>
      <c r="G10" s="184" t="str">
        <f aca="true" t="shared" si="1" ref="G10:V10">G3&amp;" "&amp;G2&amp;" "&amp;G1</f>
        <v>План 2014 Год</v>
      </c>
      <c r="H10" s="184" t="str">
        <f t="shared" si="1"/>
        <v>Факт 2014 Год</v>
      </c>
      <c r="I10" s="184" t="str">
        <f t="shared" si="1"/>
        <v>План 2015 Год</v>
      </c>
      <c r="J10" s="184" t="str">
        <f t="shared" si="1"/>
        <v>План 2016 Январь</v>
      </c>
      <c r="K10" s="184" t="str">
        <f t="shared" si="1"/>
        <v>План 2016 Февраль</v>
      </c>
      <c r="L10" s="184" t="str">
        <f t="shared" si="1"/>
        <v>План 2016 Март</v>
      </c>
      <c r="M10" s="184" t="str">
        <f t="shared" si="1"/>
        <v>План 2016 Апрель</v>
      </c>
      <c r="N10" s="184" t="str">
        <f t="shared" si="1"/>
        <v>План 2016 Май</v>
      </c>
      <c r="O10" s="184" t="str">
        <f t="shared" si="1"/>
        <v>План 2016 Июнь</v>
      </c>
      <c r="P10" s="184" t="str">
        <f t="shared" si="1"/>
        <v>План 2016 Июль</v>
      </c>
      <c r="Q10" s="184" t="str">
        <f t="shared" si="1"/>
        <v>План 2016 Август</v>
      </c>
      <c r="R10" s="184" t="str">
        <f t="shared" si="1"/>
        <v>План 2016 Сентябрь</v>
      </c>
      <c r="S10" s="184" t="str">
        <f t="shared" si="1"/>
        <v>План 2016 Октябрь</v>
      </c>
      <c r="T10" s="184" t="str">
        <f t="shared" si="1"/>
        <v>План 2016 Ноябрь</v>
      </c>
      <c r="U10" s="184" t="str">
        <f t="shared" si="1"/>
        <v>План 2016 Декабрь</v>
      </c>
      <c r="V10" s="184" t="str">
        <f t="shared" si="1"/>
        <v>План 2016 Год</v>
      </c>
    </row>
    <row r="11" spans="1:22" s="79" customFormat="1" ht="11.25">
      <c r="A11" s="80"/>
      <c r="B11" s="76"/>
      <c r="C11" s="77"/>
      <c r="D11" s="185">
        <v>1</v>
      </c>
      <c r="E11" s="185">
        <v>2</v>
      </c>
      <c r="F11" s="185">
        <v>3</v>
      </c>
      <c r="G11" s="185">
        <v>4</v>
      </c>
      <c r="H11" s="185">
        <v>5</v>
      </c>
      <c r="I11" s="185">
        <v>6</v>
      </c>
      <c r="J11" s="185">
        <v>7</v>
      </c>
      <c r="K11" s="185">
        <v>8</v>
      </c>
      <c r="L11" s="185">
        <v>9</v>
      </c>
      <c r="M11" s="185">
        <v>10</v>
      </c>
      <c r="N11" s="185">
        <v>11</v>
      </c>
      <c r="O11" s="185">
        <v>12</v>
      </c>
      <c r="P11" s="185">
        <v>13</v>
      </c>
      <c r="Q11" s="185">
        <v>14</v>
      </c>
      <c r="R11" s="185">
        <v>15</v>
      </c>
      <c r="S11" s="185">
        <v>16</v>
      </c>
      <c r="T11" s="185">
        <v>17</v>
      </c>
      <c r="U11" s="185">
        <v>18</v>
      </c>
      <c r="V11" s="185">
        <v>19</v>
      </c>
    </row>
    <row r="12" spans="1:22" s="79" customFormat="1" ht="11.25">
      <c r="A12" s="80"/>
      <c r="B12" s="76"/>
      <c r="C12" s="77"/>
      <c r="D12" s="115"/>
      <c r="E12" s="115" t="s">
        <v>152</v>
      </c>
      <c r="F12" s="116"/>
      <c r="G12" s="117"/>
      <c r="H12" s="117"/>
      <c r="I12" s="117"/>
      <c r="J12" s="117"/>
      <c r="K12" s="117"/>
      <c r="L12" s="117"/>
      <c r="M12" s="117"/>
      <c r="N12" s="117"/>
      <c r="O12" s="117"/>
      <c r="P12" s="117"/>
      <c r="Q12" s="117"/>
      <c r="R12" s="117"/>
      <c r="S12" s="117"/>
      <c r="T12" s="117"/>
      <c r="U12" s="117"/>
      <c r="V12" s="117"/>
    </row>
    <row r="13" spans="1:22" s="79" customFormat="1" ht="11.25">
      <c r="A13" s="80" t="s">
        <v>143</v>
      </c>
      <c r="B13" s="76" t="s">
        <v>166</v>
      </c>
      <c r="C13" s="77"/>
      <c r="D13" s="118">
        <v>1</v>
      </c>
      <c r="E13" s="119" t="s">
        <v>167</v>
      </c>
      <c r="F13" s="118" t="s">
        <v>114</v>
      </c>
      <c r="G13" s="134">
        <v>578.95824</v>
      </c>
      <c r="H13" s="134">
        <f>H19+H20+H14</f>
        <v>549.090156</v>
      </c>
      <c r="I13" s="134">
        <v>612.448554</v>
      </c>
      <c r="J13" s="134">
        <f>J19+J20+J14</f>
        <v>55.218134</v>
      </c>
      <c r="K13" s="134">
        <f aca="true" t="shared" si="2" ref="K13:U13">K19+K20+K14</f>
        <v>55.230777</v>
      </c>
      <c r="L13" s="134">
        <f t="shared" si="2"/>
        <v>55.283857</v>
      </c>
      <c r="M13" s="134">
        <f t="shared" si="2"/>
        <v>55.32949</v>
      </c>
      <c r="N13" s="134">
        <f t="shared" si="2"/>
        <v>55.498287</v>
      </c>
      <c r="O13" s="134">
        <f t="shared" si="2"/>
        <v>55.556490000000004</v>
      </c>
      <c r="P13" s="134">
        <f t="shared" si="2"/>
        <v>55.631465</v>
      </c>
      <c r="Q13" s="134">
        <f t="shared" si="2"/>
        <v>55.661732</v>
      </c>
      <c r="R13" s="134">
        <f t="shared" si="2"/>
        <v>55.60277</v>
      </c>
      <c r="S13" s="134">
        <f t="shared" si="2"/>
        <v>55.494796</v>
      </c>
      <c r="T13" s="134">
        <f t="shared" si="2"/>
        <v>55.423319</v>
      </c>
      <c r="U13" s="134">
        <f t="shared" si="2"/>
        <v>55.927945</v>
      </c>
      <c r="V13" s="135">
        <f>SUM(J13:U13)</f>
        <v>665.859062</v>
      </c>
    </row>
    <row r="14" spans="1:22" s="79" customFormat="1" ht="22.5">
      <c r="A14" s="80" t="s">
        <v>144</v>
      </c>
      <c r="B14" s="76" t="s">
        <v>168</v>
      </c>
      <c r="C14" s="77"/>
      <c r="D14" s="118">
        <v>2</v>
      </c>
      <c r="E14" s="119" t="s">
        <v>169</v>
      </c>
      <c r="F14" s="118" t="s">
        <v>114</v>
      </c>
      <c r="G14" s="136">
        <f aca="true" t="shared" si="3" ref="G14:U14">SUM(G15:G16)</f>
        <v>6.65</v>
      </c>
      <c r="H14" s="136">
        <f t="shared" si="3"/>
        <v>6.65</v>
      </c>
      <c r="I14" s="136">
        <f t="shared" si="3"/>
        <v>15.620000000000001</v>
      </c>
      <c r="J14" s="136">
        <f t="shared" si="3"/>
        <v>0.931934</v>
      </c>
      <c r="K14" s="136">
        <f t="shared" si="3"/>
        <v>0.944577</v>
      </c>
      <c r="L14" s="136">
        <f t="shared" si="3"/>
        <v>0.997657</v>
      </c>
      <c r="M14" s="136">
        <f t="shared" si="3"/>
        <v>1.0432899999999998</v>
      </c>
      <c r="N14" s="136">
        <f t="shared" si="3"/>
        <v>1.212087</v>
      </c>
      <c r="O14" s="136">
        <f t="shared" si="3"/>
        <v>1.27029</v>
      </c>
      <c r="P14" s="136">
        <f t="shared" si="3"/>
        <v>1.345265</v>
      </c>
      <c r="Q14" s="136">
        <f t="shared" si="3"/>
        <v>1.375532</v>
      </c>
      <c r="R14" s="136">
        <f t="shared" si="3"/>
        <v>1.31657</v>
      </c>
      <c r="S14" s="136">
        <f t="shared" si="3"/>
        <v>1.208596</v>
      </c>
      <c r="T14" s="136">
        <f t="shared" si="3"/>
        <v>1.137119</v>
      </c>
      <c r="U14" s="136">
        <f t="shared" si="3"/>
        <v>1.186245</v>
      </c>
      <c r="V14" s="135">
        <f>SUM(J14:U14)</f>
        <v>13.969162</v>
      </c>
    </row>
    <row r="15" spans="1:22" s="79" customFormat="1" ht="11.25">
      <c r="A15" s="80" t="s">
        <v>170</v>
      </c>
      <c r="B15" s="76" t="s">
        <v>171</v>
      </c>
      <c r="C15" s="77"/>
      <c r="D15" s="118" t="s">
        <v>153</v>
      </c>
      <c r="E15" s="120" t="s">
        <v>171</v>
      </c>
      <c r="F15" s="118" t="s">
        <v>114</v>
      </c>
      <c r="G15" s="137">
        <v>5.05</v>
      </c>
      <c r="H15" s="137">
        <v>5.05</v>
      </c>
      <c r="I15" s="137">
        <v>12.496</v>
      </c>
      <c r="J15" s="137">
        <v>0.671234</v>
      </c>
      <c r="K15" s="137">
        <v>0.684277</v>
      </c>
      <c r="L15" s="137">
        <v>0.737357</v>
      </c>
      <c r="M15" s="137">
        <v>0.78299</v>
      </c>
      <c r="N15" s="137">
        <v>0.951787</v>
      </c>
      <c r="O15" s="137">
        <v>1.00999</v>
      </c>
      <c r="P15" s="137">
        <v>1.084965</v>
      </c>
      <c r="Q15" s="137">
        <v>1.115232</v>
      </c>
      <c r="R15" s="137">
        <v>1.05627</v>
      </c>
      <c r="S15" s="137">
        <v>0.948296</v>
      </c>
      <c r="T15" s="137">
        <v>0.876819</v>
      </c>
      <c r="U15" s="137">
        <v>0.925945</v>
      </c>
      <c r="V15" s="135">
        <f>SUM(J15:U15)</f>
        <v>10.845161999999998</v>
      </c>
    </row>
    <row r="16" spans="1:22" ht="22.5">
      <c r="A16" s="80" t="s">
        <v>172</v>
      </c>
      <c r="B16" s="76" t="s">
        <v>173</v>
      </c>
      <c r="D16" s="118" t="s">
        <v>154</v>
      </c>
      <c r="E16" s="120" t="s">
        <v>173</v>
      </c>
      <c r="F16" s="118" t="s">
        <v>114</v>
      </c>
      <c r="G16" s="137">
        <v>1.6</v>
      </c>
      <c r="H16" s="137">
        <v>1.6</v>
      </c>
      <c r="I16" s="137">
        <v>3.124</v>
      </c>
      <c r="J16" s="137">
        <v>0.2607</v>
      </c>
      <c r="K16" s="137">
        <v>0.2603</v>
      </c>
      <c r="L16" s="137">
        <v>0.2603</v>
      </c>
      <c r="M16" s="137">
        <v>0.2603</v>
      </c>
      <c r="N16" s="137">
        <v>0.2603</v>
      </c>
      <c r="O16" s="137">
        <v>0.2603</v>
      </c>
      <c r="P16" s="137">
        <v>0.2603</v>
      </c>
      <c r="Q16" s="137">
        <v>0.2603</v>
      </c>
      <c r="R16" s="137">
        <v>0.2603</v>
      </c>
      <c r="S16" s="137">
        <v>0.2603</v>
      </c>
      <c r="T16" s="137">
        <v>0.2603</v>
      </c>
      <c r="U16" s="137">
        <v>0.2603</v>
      </c>
      <c r="V16" s="135">
        <f>SUM(J16:U16)</f>
        <v>3.1239999999999997</v>
      </c>
    </row>
    <row r="17" spans="1:22" ht="12">
      <c r="A17" s="80" t="s">
        <v>145</v>
      </c>
      <c r="B17" s="76" t="s">
        <v>174</v>
      </c>
      <c r="D17" s="118">
        <v>3</v>
      </c>
      <c r="E17" s="121" t="s">
        <v>175</v>
      </c>
      <c r="F17" s="122" t="s">
        <v>176</v>
      </c>
      <c r="G17" s="136">
        <f aca="true" t="shared" si="4" ref="G17:V17">IF(G13=0,0,G14/G13*100)</f>
        <v>1.148614794738909</v>
      </c>
      <c r="H17" s="136">
        <f t="shared" si="4"/>
        <v>1.211094376275797</v>
      </c>
      <c r="I17" s="136">
        <f t="shared" si="4"/>
        <v>2.55041830011407</v>
      </c>
      <c r="J17" s="136">
        <f t="shared" si="4"/>
        <v>1.6877317875319728</v>
      </c>
      <c r="K17" s="136">
        <f t="shared" si="4"/>
        <v>1.710236667501527</v>
      </c>
      <c r="L17" s="136">
        <f t="shared" si="4"/>
        <v>1.804608169795389</v>
      </c>
      <c r="M17" s="136">
        <f t="shared" si="4"/>
        <v>1.8855948247489718</v>
      </c>
      <c r="N17" s="136">
        <f t="shared" si="4"/>
        <v>2.1840079496507703</v>
      </c>
      <c r="O17" s="136">
        <f t="shared" si="4"/>
        <v>2.2864835413468345</v>
      </c>
      <c r="P17" s="136">
        <f t="shared" si="4"/>
        <v>2.4181728811204235</v>
      </c>
      <c r="Q17" s="136">
        <f t="shared" si="4"/>
        <v>2.471234635673931</v>
      </c>
      <c r="R17" s="136">
        <f t="shared" si="4"/>
        <v>2.3678136898575377</v>
      </c>
      <c r="S17" s="136">
        <f t="shared" si="4"/>
        <v>2.1778546586602463</v>
      </c>
      <c r="T17" s="136">
        <f t="shared" si="4"/>
        <v>2.0516977700306978</v>
      </c>
      <c r="U17" s="136">
        <f t="shared" si="4"/>
        <v>2.1210237565496106</v>
      </c>
      <c r="V17" s="136">
        <f t="shared" si="4"/>
        <v>2.0979157298004907</v>
      </c>
    </row>
    <row r="18" spans="1:22" ht="22.5">
      <c r="A18" s="80" t="s">
        <v>146</v>
      </c>
      <c r="B18" s="76" t="s">
        <v>177</v>
      </c>
      <c r="D18" s="118">
        <v>4</v>
      </c>
      <c r="E18" s="121" t="s">
        <v>178</v>
      </c>
      <c r="F18" s="118" t="s">
        <v>114</v>
      </c>
      <c r="G18" s="136">
        <f aca="true" t="shared" si="5" ref="G18:U18">G13-G14</f>
        <v>572.3082400000001</v>
      </c>
      <c r="H18" s="136">
        <f t="shared" si="5"/>
        <v>542.440156</v>
      </c>
      <c r="I18" s="136">
        <f t="shared" si="5"/>
        <v>596.8285539999999</v>
      </c>
      <c r="J18" s="136">
        <f t="shared" si="5"/>
        <v>54.2862</v>
      </c>
      <c r="K18" s="136">
        <f t="shared" si="5"/>
        <v>54.2862</v>
      </c>
      <c r="L18" s="136">
        <f t="shared" si="5"/>
        <v>54.2862</v>
      </c>
      <c r="M18" s="136">
        <f t="shared" si="5"/>
        <v>54.2862</v>
      </c>
      <c r="N18" s="136">
        <f t="shared" si="5"/>
        <v>54.2862</v>
      </c>
      <c r="O18" s="136">
        <f t="shared" si="5"/>
        <v>54.2862</v>
      </c>
      <c r="P18" s="136">
        <f t="shared" si="5"/>
        <v>54.2862</v>
      </c>
      <c r="Q18" s="136">
        <f t="shared" si="5"/>
        <v>54.2862</v>
      </c>
      <c r="R18" s="136">
        <f t="shared" si="5"/>
        <v>54.2862</v>
      </c>
      <c r="S18" s="136">
        <f t="shared" si="5"/>
        <v>54.2862</v>
      </c>
      <c r="T18" s="136">
        <f t="shared" si="5"/>
        <v>54.2862</v>
      </c>
      <c r="U18" s="136">
        <f t="shared" si="5"/>
        <v>54.7417</v>
      </c>
      <c r="V18" s="135">
        <f>SUM(J18:U18)</f>
        <v>651.8899</v>
      </c>
    </row>
    <row r="19" spans="1:22" ht="12">
      <c r="A19" s="80" t="s">
        <v>179</v>
      </c>
      <c r="B19" s="76" t="s">
        <v>180</v>
      </c>
      <c r="D19" s="118" t="s">
        <v>181</v>
      </c>
      <c r="E19" s="123" t="s">
        <v>180</v>
      </c>
      <c r="F19" s="118" t="s">
        <v>114</v>
      </c>
      <c r="G19" s="137">
        <f>G18-G20</f>
        <v>453.32824000000005</v>
      </c>
      <c r="H19" s="137">
        <v>455.115201</v>
      </c>
      <c r="I19" s="137">
        <f>I18-I20</f>
        <v>498.0591539999999</v>
      </c>
      <c r="J19" s="137">
        <v>47.0329</v>
      </c>
      <c r="K19" s="137">
        <v>47.0329</v>
      </c>
      <c r="L19" s="137">
        <v>47.0329</v>
      </c>
      <c r="M19" s="137">
        <v>47.0329</v>
      </c>
      <c r="N19" s="137">
        <v>47.0329</v>
      </c>
      <c r="O19" s="137">
        <v>47.0329</v>
      </c>
      <c r="P19" s="137">
        <v>47.0329</v>
      </c>
      <c r="Q19" s="137">
        <v>47.0329</v>
      </c>
      <c r="R19" s="137">
        <v>47.0329</v>
      </c>
      <c r="S19" s="137">
        <v>47.0329</v>
      </c>
      <c r="T19" s="137">
        <v>47.0329</v>
      </c>
      <c r="U19" s="137">
        <v>47.4891</v>
      </c>
      <c r="V19" s="135">
        <f>SUM(J19:U19)</f>
        <v>564.8509999999999</v>
      </c>
    </row>
    <row r="20" spans="1:22" ht="22.5">
      <c r="A20" s="80" t="s">
        <v>182</v>
      </c>
      <c r="B20" s="76" t="s">
        <v>183</v>
      </c>
      <c r="D20" s="118" t="s">
        <v>184</v>
      </c>
      <c r="E20" s="123" t="s">
        <v>183</v>
      </c>
      <c r="F20" s="118" t="s">
        <v>114</v>
      </c>
      <c r="G20" s="137">
        <v>118.98</v>
      </c>
      <c r="H20" s="137">
        <v>87.324955</v>
      </c>
      <c r="I20" s="137">
        <v>98.7694</v>
      </c>
      <c r="J20" s="137">
        <v>7.2533</v>
      </c>
      <c r="K20" s="137">
        <v>7.2533</v>
      </c>
      <c r="L20" s="137">
        <v>7.2533</v>
      </c>
      <c r="M20" s="137">
        <v>7.2533</v>
      </c>
      <c r="N20" s="137">
        <v>7.2533</v>
      </c>
      <c r="O20" s="137">
        <v>7.2533</v>
      </c>
      <c r="P20" s="137">
        <v>7.2533</v>
      </c>
      <c r="Q20" s="137">
        <v>7.2533</v>
      </c>
      <c r="R20" s="137">
        <v>7.2533</v>
      </c>
      <c r="S20" s="137">
        <v>7.2533</v>
      </c>
      <c r="T20" s="137">
        <v>7.2533</v>
      </c>
      <c r="U20" s="137">
        <v>7.2526</v>
      </c>
      <c r="V20" s="135">
        <f>SUM(J20:U20)</f>
        <v>87.0389</v>
      </c>
    </row>
    <row r="21" spans="1:22" ht="12">
      <c r="A21" s="80"/>
      <c r="B21" s="76"/>
      <c r="D21" s="115"/>
      <c r="E21" s="115" t="s">
        <v>155</v>
      </c>
      <c r="F21" s="124"/>
      <c r="G21" s="138"/>
      <c r="H21" s="138"/>
      <c r="I21" s="138"/>
      <c r="J21" s="138"/>
      <c r="K21" s="138"/>
      <c r="L21" s="138"/>
      <c r="M21" s="138"/>
      <c r="N21" s="138"/>
      <c r="O21" s="138"/>
      <c r="P21" s="138"/>
      <c r="Q21" s="138"/>
      <c r="R21" s="138"/>
      <c r="S21" s="138"/>
      <c r="T21" s="138"/>
      <c r="U21" s="138"/>
      <c r="V21" s="138"/>
    </row>
    <row r="22" spans="1:22" ht="12">
      <c r="A22" s="80" t="s">
        <v>147</v>
      </c>
      <c r="B22" s="76" t="s">
        <v>166</v>
      </c>
      <c r="D22" s="118" t="s">
        <v>111</v>
      </c>
      <c r="E22" s="119" t="s">
        <v>167</v>
      </c>
      <c r="F22" s="118" t="s">
        <v>129</v>
      </c>
      <c r="G22" s="134">
        <f>G28+G29+G23</f>
        <v>67.58999999999999</v>
      </c>
      <c r="H22" s="134">
        <f>H28+H29+H23</f>
        <v>62.5833</v>
      </c>
      <c r="I22" s="134">
        <f>I28+I29+I23</f>
        <v>76.7754</v>
      </c>
      <c r="J22" s="134">
        <f>J28+J29+J23</f>
        <v>89.07504</v>
      </c>
      <c r="K22" s="134">
        <f aca="true" t="shared" si="6" ref="K22:U22">K28+K29+K23</f>
        <v>89.07504</v>
      </c>
      <c r="L22" s="134">
        <f t="shared" si="6"/>
        <v>89.07504</v>
      </c>
      <c r="M22" s="134">
        <f t="shared" si="6"/>
        <v>89.07504</v>
      </c>
      <c r="N22" s="134">
        <f t="shared" si="6"/>
        <v>89.07504</v>
      </c>
      <c r="O22" s="134">
        <f t="shared" si="6"/>
        <v>89.07504</v>
      </c>
      <c r="P22" s="134">
        <f t="shared" si="6"/>
        <v>89.07504</v>
      </c>
      <c r="Q22" s="134">
        <f t="shared" si="6"/>
        <v>89.07504</v>
      </c>
      <c r="R22" s="134">
        <f t="shared" si="6"/>
        <v>89.07504</v>
      </c>
      <c r="S22" s="134">
        <f t="shared" si="6"/>
        <v>89.07504</v>
      </c>
      <c r="T22" s="134">
        <f t="shared" si="6"/>
        <v>89.07504</v>
      </c>
      <c r="U22" s="134">
        <f t="shared" si="6"/>
        <v>89.07504</v>
      </c>
      <c r="V22" s="135">
        <f>SUM(J22:U22)/12</f>
        <v>89.07503999999999</v>
      </c>
    </row>
    <row r="23" spans="1:22" ht="22.5">
      <c r="A23" s="80" t="s">
        <v>148</v>
      </c>
      <c r="B23" s="76" t="s">
        <v>168</v>
      </c>
      <c r="D23" s="118" t="s">
        <v>112</v>
      </c>
      <c r="E23" s="119" t="s">
        <v>169</v>
      </c>
      <c r="F23" s="118" t="s">
        <v>129</v>
      </c>
      <c r="G23" s="136">
        <f aca="true" t="shared" si="7" ref="G23:V23">SUM(G24:G25)</f>
        <v>0.85</v>
      </c>
      <c r="H23" s="136">
        <f t="shared" si="7"/>
        <v>1.0449</v>
      </c>
      <c r="I23" s="136">
        <f t="shared" si="7"/>
        <v>2.2947</v>
      </c>
      <c r="J23" s="136">
        <f t="shared" si="7"/>
        <v>1.7666899999999999</v>
      </c>
      <c r="K23" s="136">
        <f t="shared" si="7"/>
        <v>1.7666899999999999</v>
      </c>
      <c r="L23" s="136">
        <f t="shared" si="7"/>
        <v>1.7666899999999999</v>
      </c>
      <c r="M23" s="136">
        <f t="shared" si="7"/>
        <v>1.7666899999999999</v>
      </c>
      <c r="N23" s="136">
        <f t="shared" si="7"/>
        <v>1.7666899999999999</v>
      </c>
      <c r="O23" s="136">
        <f t="shared" si="7"/>
        <v>1.7666899999999999</v>
      </c>
      <c r="P23" s="136">
        <f t="shared" si="7"/>
        <v>1.7666899999999999</v>
      </c>
      <c r="Q23" s="136">
        <f t="shared" si="7"/>
        <v>1.7666899999999999</v>
      </c>
      <c r="R23" s="136">
        <f t="shared" si="7"/>
        <v>1.7666899999999999</v>
      </c>
      <c r="S23" s="136">
        <f t="shared" si="7"/>
        <v>1.7666899999999999</v>
      </c>
      <c r="T23" s="136">
        <f t="shared" si="7"/>
        <v>1.7666899999999999</v>
      </c>
      <c r="U23" s="136">
        <f t="shared" si="7"/>
        <v>1.7666899999999999</v>
      </c>
      <c r="V23" s="136">
        <f t="shared" si="7"/>
        <v>1.7666899999999994</v>
      </c>
    </row>
    <row r="24" spans="1:22" ht="12">
      <c r="A24" s="80" t="s">
        <v>185</v>
      </c>
      <c r="B24" s="76" t="s">
        <v>171</v>
      </c>
      <c r="D24" s="118" t="s">
        <v>186</v>
      </c>
      <c r="E24" s="120" t="s">
        <v>171</v>
      </c>
      <c r="F24" s="118" t="s">
        <v>129</v>
      </c>
      <c r="G24" s="137">
        <v>0.63</v>
      </c>
      <c r="H24" s="137">
        <v>0.8299</v>
      </c>
      <c r="I24" s="137">
        <v>1.8299</v>
      </c>
      <c r="J24" s="137">
        <v>1.72149</v>
      </c>
      <c r="K24" s="137">
        <v>1.72149</v>
      </c>
      <c r="L24" s="137">
        <v>1.72149</v>
      </c>
      <c r="M24" s="137">
        <v>1.72149</v>
      </c>
      <c r="N24" s="137">
        <v>1.72149</v>
      </c>
      <c r="O24" s="137">
        <v>1.72149</v>
      </c>
      <c r="P24" s="137">
        <v>1.72149</v>
      </c>
      <c r="Q24" s="137">
        <v>1.72149</v>
      </c>
      <c r="R24" s="137">
        <v>1.72149</v>
      </c>
      <c r="S24" s="137">
        <v>1.72149</v>
      </c>
      <c r="T24" s="137">
        <v>1.72149</v>
      </c>
      <c r="U24" s="137">
        <v>1.72149</v>
      </c>
      <c r="V24" s="135">
        <f>SUM(J24:U24)/12</f>
        <v>1.7214899999999995</v>
      </c>
    </row>
    <row r="25" spans="1:22" ht="22.5">
      <c r="A25" s="80" t="s">
        <v>187</v>
      </c>
      <c r="B25" s="76" t="s">
        <v>173</v>
      </c>
      <c r="D25" s="118" t="s">
        <v>188</v>
      </c>
      <c r="E25" s="120" t="s">
        <v>173</v>
      </c>
      <c r="F25" s="118" t="s">
        <v>129</v>
      </c>
      <c r="G25" s="137">
        <v>0.22</v>
      </c>
      <c r="H25" s="137">
        <v>0.215</v>
      </c>
      <c r="I25" s="137">
        <v>0.4648</v>
      </c>
      <c r="J25" s="137">
        <v>0.0452</v>
      </c>
      <c r="K25" s="137">
        <v>0.0452</v>
      </c>
      <c r="L25" s="137">
        <v>0.0452</v>
      </c>
      <c r="M25" s="137">
        <v>0.0452</v>
      </c>
      <c r="N25" s="137">
        <v>0.0452</v>
      </c>
      <c r="O25" s="137">
        <v>0.0452</v>
      </c>
      <c r="P25" s="137">
        <v>0.0452</v>
      </c>
      <c r="Q25" s="137">
        <v>0.0452</v>
      </c>
      <c r="R25" s="137">
        <v>0.0452</v>
      </c>
      <c r="S25" s="137">
        <v>0.0452</v>
      </c>
      <c r="T25" s="137">
        <v>0.0452</v>
      </c>
      <c r="U25" s="137">
        <v>0.0452</v>
      </c>
      <c r="V25" s="135">
        <f>SUM(J25:U25)/12</f>
        <v>0.04520000000000001</v>
      </c>
    </row>
    <row r="26" spans="1:22" ht="12">
      <c r="A26" s="80" t="s">
        <v>149</v>
      </c>
      <c r="B26" s="76" t="s">
        <v>174</v>
      </c>
      <c r="D26" s="118" t="s">
        <v>113</v>
      </c>
      <c r="E26" s="121" t="s">
        <v>175</v>
      </c>
      <c r="F26" s="122" t="s">
        <v>176</v>
      </c>
      <c r="G26" s="136">
        <f aca="true" t="shared" si="8" ref="G26:V26">IF(G22=0,0,G23/G22*100)</f>
        <v>1.2575824826157718</v>
      </c>
      <c r="H26" s="136">
        <f t="shared" si="8"/>
        <v>1.6696147374778894</v>
      </c>
      <c r="I26" s="136">
        <f t="shared" si="8"/>
        <v>2.9888479903719163</v>
      </c>
      <c r="J26" s="136">
        <f t="shared" si="8"/>
        <v>1.983372670952491</v>
      </c>
      <c r="K26" s="136">
        <f t="shared" si="8"/>
        <v>1.983372670952491</v>
      </c>
      <c r="L26" s="136">
        <f t="shared" si="8"/>
        <v>1.983372670952491</v>
      </c>
      <c r="M26" s="136">
        <f t="shared" si="8"/>
        <v>1.983372670952491</v>
      </c>
      <c r="N26" s="136">
        <f t="shared" si="8"/>
        <v>1.983372670952491</v>
      </c>
      <c r="O26" s="136">
        <f t="shared" si="8"/>
        <v>1.983372670952491</v>
      </c>
      <c r="P26" s="136">
        <f t="shared" si="8"/>
        <v>1.983372670952491</v>
      </c>
      <c r="Q26" s="136">
        <f t="shared" si="8"/>
        <v>1.983372670952491</v>
      </c>
      <c r="R26" s="136">
        <f t="shared" si="8"/>
        <v>1.983372670952491</v>
      </c>
      <c r="S26" s="136">
        <f t="shared" si="8"/>
        <v>1.983372670952491</v>
      </c>
      <c r="T26" s="136">
        <f t="shared" si="8"/>
        <v>1.983372670952491</v>
      </c>
      <c r="U26" s="136">
        <f t="shared" si="8"/>
        <v>1.983372670952491</v>
      </c>
      <c r="V26" s="136">
        <f t="shared" si="8"/>
        <v>1.983372670952491</v>
      </c>
    </row>
    <row r="27" spans="1:22" ht="22.5">
      <c r="A27" s="80" t="s">
        <v>150</v>
      </c>
      <c r="B27" s="76" t="s">
        <v>177</v>
      </c>
      <c r="D27" s="118" t="s">
        <v>189</v>
      </c>
      <c r="E27" s="121" t="s">
        <v>190</v>
      </c>
      <c r="F27" s="118" t="s">
        <v>129</v>
      </c>
      <c r="G27" s="136">
        <f aca="true" t="shared" si="9" ref="G27:U27">G22-G23</f>
        <v>66.74</v>
      </c>
      <c r="H27" s="136">
        <f t="shared" si="9"/>
        <v>61.5384</v>
      </c>
      <c r="I27" s="136">
        <f t="shared" si="9"/>
        <v>74.4807</v>
      </c>
      <c r="J27" s="136">
        <f t="shared" si="9"/>
        <v>87.30835</v>
      </c>
      <c r="K27" s="136">
        <f t="shared" si="9"/>
        <v>87.30835</v>
      </c>
      <c r="L27" s="136">
        <f t="shared" si="9"/>
        <v>87.30835</v>
      </c>
      <c r="M27" s="136">
        <f t="shared" si="9"/>
        <v>87.30835</v>
      </c>
      <c r="N27" s="136">
        <f t="shared" si="9"/>
        <v>87.30835</v>
      </c>
      <c r="O27" s="136">
        <f t="shared" si="9"/>
        <v>87.30835</v>
      </c>
      <c r="P27" s="136">
        <f t="shared" si="9"/>
        <v>87.30835</v>
      </c>
      <c r="Q27" s="136">
        <f t="shared" si="9"/>
        <v>87.30835</v>
      </c>
      <c r="R27" s="136">
        <f t="shared" si="9"/>
        <v>87.30835</v>
      </c>
      <c r="S27" s="136">
        <f t="shared" si="9"/>
        <v>87.30835</v>
      </c>
      <c r="T27" s="136">
        <f t="shared" si="9"/>
        <v>87.30835</v>
      </c>
      <c r="U27" s="136">
        <f t="shared" si="9"/>
        <v>87.30835</v>
      </c>
      <c r="V27" s="135">
        <f>SUM(J27:U27)/12</f>
        <v>87.30835</v>
      </c>
    </row>
    <row r="28" spans="1:22" ht="12">
      <c r="A28" s="80" t="s">
        <v>191</v>
      </c>
      <c r="B28" s="76" t="s">
        <v>180</v>
      </c>
      <c r="D28" s="118" t="s">
        <v>192</v>
      </c>
      <c r="E28" s="123" t="s">
        <v>180</v>
      </c>
      <c r="F28" s="118" t="s">
        <v>129</v>
      </c>
      <c r="G28" s="137">
        <v>46.5</v>
      </c>
      <c r="H28" s="137">
        <v>46.6833</v>
      </c>
      <c r="I28" s="137">
        <v>60.4667</v>
      </c>
      <c r="J28" s="137">
        <v>69.76585</v>
      </c>
      <c r="K28" s="137">
        <v>69.76585</v>
      </c>
      <c r="L28" s="137">
        <v>69.76585</v>
      </c>
      <c r="M28" s="137">
        <v>69.76585</v>
      </c>
      <c r="N28" s="137">
        <v>69.76585</v>
      </c>
      <c r="O28" s="137">
        <v>69.76585</v>
      </c>
      <c r="P28" s="137">
        <v>69.76585</v>
      </c>
      <c r="Q28" s="137">
        <v>69.76585</v>
      </c>
      <c r="R28" s="137">
        <v>69.76585</v>
      </c>
      <c r="S28" s="137">
        <v>69.76585</v>
      </c>
      <c r="T28" s="137">
        <v>69.76585</v>
      </c>
      <c r="U28" s="137">
        <v>69.76585</v>
      </c>
      <c r="V28" s="135">
        <f>SUM(J28:U28)/12</f>
        <v>69.76585</v>
      </c>
    </row>
    <row r="29" spans="1:22" ht="22.5">
      <c r="A29" s="80" t="s">
        <v>193</v>
      </c>
      <c r="B29" s="76" t="s">
        <v>183</v>
      </c>
      <c r="D29" s="118" t="s">
        <v>194</v>
      </c>
      <c r="E29" s="123" t="s">
        <v>183</v>
      </c>
      <c r="F29" s="118" t="s">
        <v>129</v>
      </c>
      <c r="G29" s="137">
        <v>20.24</v>
      </c>
      <c r="H29" s="137">
        <v>14.8551</v>
      </c>
      <c r="I29" s="137">
        <v>14.014</v>
      </c>
      <c r="J29" s="137">
        <v>17.5425</v>
      </c>
      <c r="K29" s="137">
        <v>17.5425</v>
      </c>
      <c r="L29" s="137">
        <v>17.5425</v>
      </c>
      <c r="M29" s="137">
        <v>17.5425</v>
      </c>
      <c r="N29" s="137">
        <v>17.5425</v>
      </c>
      <c r="O29" s="137">
        <v>17.5425</v>
      </c>
      <c r="P29" s="137">
        <v>17.5425</v>
      </c>
      <c r="Q29" s="137">
        <v>17.5425</v>
      </c>
      <c r="R29" s="137">
        <v>17.5425</v>
      </c>
      <c r="S29" s="137">
        <v>17.5425</v>
      </c>
      <c r="T29" s="137">
        <v>17.5425</v>
      </c>
      <c r="U29" s="137">
        <v>17.5425</v>
      </c>
      <c r="V29" s="135">
        <f>SUM(J29:U29)/12</f>
        <v>17.542499999999997</v>
      </c>
    </row>
    <row r="30" spans="1:22" ht="12">
      <c r="A30" s="80" t="s">
        <v>151</v>
      </c>
      <c r="B30" s="76" t="s">
        <v>195</v>
      </c>
      <c r="D30" s="118" t="s">
        <v>196</v>
      </c>
      <c r="E30" s="119" t="s">
        <v>197</v>
      </c>
      <c r="F30" s="122" t="s">
        <v>129</v>
      </c>
      <c r="G30" s="136">
        <f aca="true" t="shared" si="10" ref="G30:V30">SUM(G31:G32)</f>
        <v>66.62</v>
      </c>
      <c r="H30" s="136">
        <f t="shared" si="10"/>
        <v>66.62</v>
      </c>
      <c r="I30" s="136">
        <f t="shared" si="10"/>
        <v>92.4937</v>
      </c>
      <c r="J30" s="136">
        <f t="shared" si="10"/>
        <v>70.4584</v>
      </c>
      <c r="K30" s="136">
        <f t="shared" si="10"/>
        <v>73.9684</v>
      </c>
      <c r="L30" s="136">
        <f t="shared" si="10"/>
        <v>77.0084</v>
      </c>
      <c r="M30" s="136">
        <f t="shared" si="10"/>
        <v>76.33840000000001</v>
      </c>
      <c r="N30" s="136">
        <f t="shared" si="10"/>
        <v>83.3384</v>
      </c>
      <c r="O30" s="136">
        <f t="shared" si="10"/>
        <v>84.2484</v>
      </c>
      <c r="P30" s="136">
        <f t="shared" si="10"/>
        <v>85.2884</v>
      </c>
      <c r="Q30" s="136">
        <f t="shared" si="10"/>
        <v>91.3884</v>
      </c>
      <c r="R30" s="136">
        <f t="shared" si="10"/>
        <v>90.1784</v>
      </c>
      <c r="S30" s="136">
        <f t="shared" si="10"/>
        <v>82.4984</v>
      </c>
      <c r="T30" s="136">
        <f t="shared" si="10"/>
        <v>82.4284</v>
      </c>
      <c r="U30" s="136">
        <f t="shared" si="10"/>
        <v>75.1084</v>
      </c>
      <c r="V30" s="136">
        <f t="shared" si="10"/>
        <v>81.0209</v>
      </c>
    </row>
    <row r="31" spans="1:22" ht="12">
      <c r="A31" s="80" t="s">
        <v>198</v>
      </c>
      <c r="B31" s="76" t="s">
        <v>171</v>
      </c>
      <c r="D31" s="118" t="s">
        <v>199</v>
      </c>
      <c r="E31" s="120" t="s">
        <v>171</v>
      </c>
      <c r="F31" s="122" t="s">
        <v>129</v>
      </c>
      <c r="G31" s="137">
        <v>50.6</v>
      </c>
      <c r="H31" s="137">
        <v>50.6</v>
      </c>
      <c r="I31" s="137">
        <v>78.2107</v>
      </c>
      <c r="J31" s="137">
        <v>55.75</v>
      </c>
      <c r="K31" s="137">
        <v>59.26</v>
      </c>
      <c r="L31" s="137">
        <v>62.3</v>
      </c>
      <c r="M31" s="137">
        <v>61.63</v>
      </c>
      <c r="N31" s="137">
        <v>68.63</v>
      </c>
      <c r="O31" s="137">
        <v>69.54</v>
      </c>
      <c r="P31" s="137">
        <v>70.58</v>
      </c>
      <c r="Q31" s="137">
        <v>76.68</v>
      </c>
      <c r="R31" s="137">
        <v>75.47</v>
      </c>
      <c r="S31" s="137">
        <v>67.79</v>
      </c>
      <c r="T31" s="137">
        <v>67.72</v>
      </c>
      <c r="U31" s="137">
        <v>60.4</v>
      </c>
      <c r="V31" s="135">
        <f>SUM(J31:U31)/12</f>
        <v>66.3125</v>
      </c>
    </row>
    <row r="32" spans="1:22" ht="22.5" customHeight="1">
      <c r="A32" s="80" t="s">
        <v>200</v>
      </c>
      <c r="B32" s="76" t="s">
        <v>201</v>
      </c>
      <c r="D32" s="118" t="s">
        <v>202</v>
      </c>
      <c r="E32" s="194" t="str">
        <f>"сторонних потребителей (субабонентов)"&amp;IF(regionException_flag=1,", в т.ч.","")</f>
        <v>сторонних потребителей (субабонентов)</v>
      </c>
      <c r="F32" s="122" t="s">
        <v>129</v>
      </c>
      <c r="G32" s="136">
        <f>Субабоненты!H13</f>
        <v>16.02</v>
      </c>
      <c r="H32" s="136">
        <f>Субабоненты!I13</f>
        <v>16.02</v>
      </c>
      <c r="I32" s="136">
        <f>Субабоненты!J13</f>
        <v>14.283000000000001</v>
      </c>
      <c r="J32" s="136">
        <f>Субабоненты!K13</f>
        <v>14.7084</v>
      </c>
      <c r="K32" s="136">
        <f>Субабоненты!L13</f>
        <v>14.7084</v>
      </c>
      <c r="L32" s="136">
        <f>Субабоненты!M13</f>
        <v>14.7084</v>
      </c>
      <c r="M32" s="136">
        <f>Субабоненты!N13</f>
        <v>14.7084</v>
      </c>
      <c r="N32" s="136">
        <f>Субабоненты!O13</f>
        <v>14.7084</v>
      </c>
      <c r="O32" s="136">
        <f>Субабоненты!P13</f>
        <v>14.7084</v>
      </c>
      <c r="P32" s="136">
        <f>Субабоненты!Q13</f>
        <v>14.7084</v>
      </c>
      <c r="Q32" s="136">
        <f>Субабоненты!R13</f>
        <v>14.7084</v>
      </c>
      <c r="R32" s="136">
        <f>Субабоненты!S13</f>
        <v>14.7084</v>
      </c>
      <c r="S32" s="136">
        <f>Субабоненты!T13</f>
        <v>14.7084</v>
      </c>
      <c r="T32" s="136">
        <f>Субабоненты!U13</f>
        <v>14.7084</v>
      </c>
      <c r="U32" s="136">
        <f>Субабоненты!V13</f>
        <v>14.7084</v>
      </c>
      <c r="V32" s="136">
        <f>Субабоненты!W13</f>
        <v>14.708400000000001</v>
      </c>
    </row>
    <row r="33" spans="1:23" s="223" customFormat="1" ht="12" hidden="1">
      <c r="A33" s="217"/>
      <c r="B33" s="65"/>
      <c r="C33" s="218"/>
      <c r="D33" s="219"/>
      <c r="E33" s="195"/>
      <c r="F33" s="183"/>
      <c r="G33" s="220"/>
      <c r="H33" s="220"/>
      <c r="I33" s="220"/>
      <c r="J33" s="220"/>
      <c r="K33" s="220"/>
      <c r="L33" s="220"/>
      <c r="M33" s="220"/>
      <c r="N33" s="220"/>
      <c r="O33" s="220"/>
      <c r="P33" s="220"/>
      <c r="Q33" s="220"/>
      <c r="R33" s="220"/>
      <c r="S33" s="220"/>
      <c r="T33" s="220"/>
      <c r="U33" s="220"/>
      <c r="V33" s="221"/>
      <c r="W33" s="222"/>
    </row>
    <row r="34" spans="1:5" ht="12">
      <c r="A34" s="80"/>
      <c r="B34" s="76"/>
      <c r="E34" s="94"/>
    </row>
    <row r="35" spans="1:2" ht="12">
      <c r="A35" s="80"/>
      <c r="B35" s="76"/>
    </row>
    <row r="36" spans="1:2" ht="12">
      <c r="A36" s="80"/>
      <c r="B36" s="76"/>
    </row>
    <row r="37" spans="1:16" ht="20.25" customHeight="1">
      <c r="A37" s="80"/>
      <c r="B37" s="76"/>
      <c r="D37" s="262" t="s">
        <v>130</v>
      </c>
      <c r="E37" s="262"/>
      <c r="F37" s="262"/>
      <c r="G37" s="262"/>
      <c r="H37" s="95"/>
      <c r="I37" s="95"/>
      <c r="J37" s="95"/>
      <c r="M37" s="259"/>
      <c r="N37" s="259"/>
      <c r="O37" s="259"/>
      <c r="P37" s="259"/>
    </row>
    <row r="38" spans="1:10" ht="12">
      <c r="A38" s="80"/>
      <c r="B38" s="76"/>
      <c r="E38" s="96"/>
      <c r="F38" s="97"/>
      <c r="G38" s="98"/>
      <c r="H38" s="98"/>
      <c r="I38" s="98"/>
      <c r="J38" s="98"/>
    </row>
    <row r="39" spans="1:16" ht="19.5" customHeight="1">
      <c r="A39" s="80"/>
      <c r="B39" s="76"/>
      <c r="D39" s="262" t="s">
        <v>131</v>
      </c>
      <c r="E39" s="262"/>
      <c r="F39" s="262"/>
      <c r="G39" s="262"/>
      <c r="H39" s="262"/>
      <c r="I39" s="262"/>
      <c r="J39" s="262"/>
      <c r="K39" s="262"/>
      <c r="M39" s="259"/>
      <c r="N39" s="259"/>
      <c r="O39" s="259"/>
      <c r="P39" s="259"/>
    </row>
    <row r="40" spans="4:10" ht="12">
      <c r="D40" s="261"/>
      <c r="E40" s="261"/>
      <c r="F40" s="261"/>
      <c r="G40" s="261"/>
      <c r="H40" s="100"/>
      <c r="I40" s="100"/>
      <c r="J40" s="100"/>
    </row>
    <row r="41" ht="12">
      <c r="E41" s="101"/>
    </row>
  </sheetData>
  <sheetProtection password="FA9C" sheet="1" objects="1" scenarios="1" formatColumns="0" formatRows="0"/>
  <mergeCells count="6">
    <mergeCell ref="M39:P39"/>
    <mergeCell ref="M37:P37"/>
    <mergeCell ref="D8:J8"/>
    <mergeCell ref="D40:G40"/>
    <mergeCell ref="D39:K39"/>
    <mergeCell ref="D37:G37"/>
  </mergeCells>
  <dataValidations count="1">
    <dataValidation type="decimal" allowBlank="1" showInputMessage="1" showErrorMessage="1" sqref="G13:V33">
      <formula1>0</formula1>
      <formula2>1000000000000000</formula2>
    </dataValidation>
  </dataValidation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scale="8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02">
    <tabColor indexed="30"/>
  </sheetPr>
  <dimension ref="A1:K41"/>
  <sheetViews>
    <sheetView showGridLines="0" zoomScaleSheetLayoutView="55" zoomScalePageLayoutView="0" workbookViewId="0" topLeftCell="C7">
      <pane xSplit="4" ySplit="5" topLeftCell="G12" activePane="bottomRight" state="frozen"/>
      <selection pane="topLeft" activeCell="C7" sqref="C7"/>
      <selection pane="topRight" activeCell="G7" sqref="G7"/>
      <selection pane="bottomLeft" activeCell="C12" sqref="C12"/>
      <selection pane="bottomRight" activeCell="A1" sqref="A1"/>
    </sheetView>
  </sheetViews>
  <sheetFormatPr defaultColWidth="14.140625" defaultRowHeight="11.25"/>
  <cols>
    <col min="1" max="1" width="14.140625" style="99" hidden="1" customWidth="1"/>
    <col min="2" max="2" width="14.140625" style="58" hidden="1" customWidth="1"/>
    <col min="3" max="3" width="3.7109375" style="77" customWidth="1"/>
    <col min="4" max="4" width="7.140625" style="78" customWidth="1"/>
    <col min="5" max="5" width="41.8515625" style="79" customWidth="1"/>
    <col min="6" max="6" width="9.8515625" style="79" customWidth="1"/>
    <col min="7" max="10" width="10.7109375" style="79" customWidth="1"/>
    <col min="11" max="11" width="14.140625" style="79" customWidth="1"/>
    <col min="12" max="16384" width="14.140625" style="59" customWidth="1"/>
  </cols>
  <sheetData>
    <row r="1" spans="1:11" s="68" customFormat="1" ht="12" hidden="1">
      <c r="A1" s="61"/>
      <c r="B1" s="62">
        <v>0</v>
      </c>
      <c r="C1" s="63">
        <v>0</v>
      </c>
      <c r="D1" s="63">
        <v>0</v>
      </c>
      <c r="E1" s="64">
        <f>god</f>
        <v>2016</v>
      </c>
      <c r="F1" s="65"/>
      <c r="G1" s="66" t="s">
        <v>5</v>
      </c>
      <c r="H1" s="67" t="s">
        <v>5</v>
      </c>
      <c r="I1" s="67" t="s">
        <v>5</v>
      </c>
      <c r="J1" s="67" t="s">
        <v>128</v>
      </c>
      <c r="K1" s="65"/>
    </row>
    <row r="2" spans="1:10" s="70" customFormat="1" ht="11.25" hidden="1">
      <c r="A2" s="69"/>
      <c r="D2" s="71"/>
      <c r="G2" s="72">
        <f>$E$1-2</f>
        <v>2014</v>
      </c>
      <c r="H2" s="72">
        <f>$E$1-2</f>
        <v>2014</v>
      </c>
      <c r="I2" s="72">
        <f>$E$1-1</f>
        <v>2015</v>
      </c>
      <c r="J2" s="72">
        <f>$E$1</f>
        <v>2016</v>
      </c>
    </row>
    <row r="3" spans="1:10" s="67" customFormat="1" ht="11.25" hidden="1">
      <c r="A3" s="73"/>
      <c r="D3" s="74"/>
      <c r="G3" s="67" t="s">
        <v>161</v>
      </c>
      <c r="H3" s="67" t="s">
        <v>162</v>
      </c>
      <c r="I3" s="67" t="s">
        <v>161</v>
      </c>
      <c r="J3" s="67" t="s">
        <v>161</v>
      </c>
    </row>
    <row r="4" spans="1:4" s="79" customFormat="1" ht="11.25" hidden="1">
      <c r="A4" s="75"/>
      <c r="B4" s="76"/>
      <c r="C4" s="77"/>
      <c r="D4" s="78"/>
    </row>
    <row r="5" spans="1:4" s="79" customFormat="1" ht="11.25" hidden="1">
      <c r="A5" s="75"/>
      <c r="B5" s="76"/>
      <c r="C5" s="77"/>
      <c r="D5" s="78"/>
    </row>
    <row r="6" spans="1:4" s="79" customFormat="1" ht="11.25" hidden="1">
      <c r="A6" s="80"/>
      <c r="B6" s="76"/>
      <c r="C6" s="77"/>
      <c r="D6" s="78"/>
    </row>
    <row r="7" spans="1:4" s="85" customFormat="1" ht="11.25">
      <c r="A7" s="81"/>
      <c r="B7" s="82"/>
      <c r="C7" s="83"/>
      <c r="D7" s="84"/>
    </row>
    <row r="8" spans="1:11" s="79" customFormat="1" ht="29.25" customHeight="1">
      <c r="A8" s="80"/>
      <c r="B8" s="76"/>
      <c r="C8" s="87"/>
      <c r="D8" s="260" t="str">
        <f>"Предложения "&amp;org&amp;" по технологическому расходу электроэнергии (мощности) - потерям в электрических сетях на "&amp;god&amp;" год в регионе: "&amp;region_name&amp;" (поквартально)"</f>
        <v>Предложения ОАО "Гайский ГОК" по технологическому расходу электроэнергии (мощности) - потерям в электрических сетях на 2016 год в регионе: Оренбургская область (поквартально)</v>
      </c>
      <c r="E8" s="260"/>
      <c r="F8" s="260"/>
      <c r="G8" s="260"/>
      <c r="H8" s="260"/>
      <c r="I8" s="260"/>
      <c r="J8" s="260"/>
      <c r="K8" s="88"/>
    </row>
    <row r="9" spans="1:10" s="93" customFormat="1" ht="11.25">
      <c r="A9" s="89"/>
      <c r="B9" s="90"/>
      <c r="C9" s="91"/>
      <c r="D9" s="92"/>
      <c r="E9" s="92"/>
      <c r="F9" s="92"/>
      <c r="G9" s="92"/>
      <c r="H9" s="92"/>
      <c r="I9" s="92"/>
      <c r="J9" s="92"/>
    </row>
    <row r="10" spans="1:10" s="79" customFormat="1" ht="52.5" customHeight="1">
      <c r="A10" s="80"/>
      <c r="B10" s="76"/>
      <c r="C10" s="77"/>
      <c r="D10" s="182" t="s">
        <v>8</v>
      </c>
      <c r="E10" s="182" t="s">
        <v>164</v>
      </c>
      <c r="F10" s="183" t="s">
        <v>165</v>
      </c>
      <c r="G10" s="184" t="str">
        <f>"I квартал "&amp;god</f>
        <v>I квартал 2016</v>
      </c>
      <c r="H10" s="184" t="str">
        <f>"II квартал "&amp;god</f>
        <v>II квартал 2016</v>
      </c>
      <c r="I10" s="184" t="str">
        <f>"III квартал "&amp;god</f>
        <v>III квартал 2016</v>
      </c>
      <c r="J10" s="184" t="str">
        <f>"IV квартал "&amp;god</f>
        <v>IV квартал 2016</v>
      </c>
    </row>
    <row r="11" spans="1:10" s="79" customFormat="1" ht="11.25">
      <c r="A11" s="80"/>
      <c r="B11" s="76"/>
      <c r="C11" s="77"/>
      <c r="D11" s="185">
        <v>1</v>
      </c>
      <c r="E11" s="185">
        <v>2</v>
      </c>
      <c r="F11" s="185">
        <v>3</v>
      </c>
      <c r="G11" s="185">
        <v>4</v>
      </c>
      <c r="H11" s="185">
        <v>5</v>
      </c>
      <c r="I11" s="185">
        <v>6</v>
      </c>
      <c r="J11" s="185">
        <v>7</v>
      </c>
    </row>
    <row r="12" spans="1:10" s="79" customFormat="1" ht="11.25">
      <c r="A12" s="80"/>
      <c r="B12" s="76"/>
      <c r="C12" s="77"/>
      <c r="D12" s="115"/>
      <c r="E12" s="115" t="s">
        <v>152</v>
      </c>
      <c r="F12" s="116"/>
      <c r="G12" s="117"/>
      <c r="H12" s="117"/>
      <c r="I12" s="117"/>
      <c r="J12" s="117"/>
    </row>
    <row r="13" spans="1:10" s="79" customFormat="1" ht="11.25">
      <c r="A13" s="80" t="s">
        <v>143</v>
      </c>
      <c r="B13" s="76" t="s">
        <v>166</v>
      </c>
      <c r="C13" s="77"/>
      <c r="D13" s="118">
        <v>1</v>
      </c>
      <c r="E13" s="119" t="s">
        <v>167</v>
      </c>
      <c r="F13" s="118" t="s">
        <v>114</v>
      </c>
      <c r="G13" s="135">
        <f>SUM('Форма 3.1'!J13:L13)</f>
        <v>165.73276800000002</v>
      </c>
      <c r="H13" s="135">
        <f>SUM('Форма 3.1'!M13:O13)</f>
        <v>166.384267</v>
      </c>
      <c r="I13" s="135">
        <f>SUM('Форма 3.1'!P13:R13)</f>
        <v>166.89596699999998</v>
      </c>
      <c r="J13" s="135">
        <f>SUM('Форма 3.1'!S13:U13)</f>
        <v>166.84606</v>
      </c>
    </row>
    <row r="14" spans="1:10" s="79" customFormat="1" ht="22.5">
      <c r="A14" s="80" t="s">
        <v>144</v>
      </c>
      <c r="B14" s="76" t="s">
        <v>168</v>
      </c>
      <c r="C14" s="77"/>
      <c r="D14" s="118">
        <v>2</v>
      </c>
      <c r="E14" s="119" t="s">
        <v>169</v>
      </c>
      <c r="F14" s="118" t="s">
        <v>114</v>
      </c>
      <c r="G14" s="135">
        <f>SUM('Форма 3.1'!J14:L14)</f>
        <v>2.874168</v>
      </c>
      <c r="H14" s="135">
        <f>SUM('Форма 3.1'!M14:O14)</f>
        <v>3.5256669999999994</v>
      </c>
      <c r="I14" s="135">
        <f>SUM('Форма 3.1'!P14:R14)</f>
        <v>4.037367</v>
      </c>
      <c r="J14" s="135">
        <f>SUM('Форма 3.1'!S14:U14)</f>
        <v>3.53196</v>
      </c>
    </row>
    <row r="15" spans="1:10" s="79" customFormat="1" ht="11.25">
      <c r="A15" s="80" t="s">
        <v>170</v>
      </c>
      <c r="B15" s="76" t="s">
        <v>171</v>
      </c>
      <c r="C15" s="77"/>
      <c r="D15" s="118" t="s">
        <v>153</v>
      </c>
      <c r="E15" s="120" t="s">
        <v>171</v>
      </c>
      <c r="F15" s="118" t="s">
        <v>114</v>
      </c>
      <c r="G15" s="135">
        <f>SUM('Форма 3.1'!J15:L15)</f>
        <v>2.092868</v>
      </c>
      <c r="H15" s="135">
        <f>SUM('Форма 3.1'!M15:O15)</f>
        <v>2.744767</v>
      </c>
      <c r="I15" s="135">
        <f>SUM('Форма 3.1'!P15:R15)</f>
        <v>3.2564670000000002</v>
      </c>
      <c r="J15" s="135">
        <f>SUM('Форма 3.1'!S15:U15)</f>
        <v>2.75106</v>
      </c>
    </row>
    <row r="16" spans="1:10" ht="22.5">
      <c r="A16" s="80" t="s">
        <v>172</v>
      </c>
      <c r="B16" s="76" t="s">
        <v>173</v>
      </c>
      <c r="D16" s="118" t="s">
        <v>154</v>
      </c>
      <c r="E16" s="120" t="s">
        <v>173</v>
      </c>
      <c r="F16" s="118" t="s">
        <v>114</v>
      </c>
      <c r="G16" s="135">
        <f>SUM('Форма 3.1'!J16:L16)</f>
        <v>0.7812999999999999</v>
      </c>
      <c r="H16" s="135">
        <f>SUM('Форма 3.1'!M16:O16)</f>
        <v>0.7808999999999999</v>
      </c>
      <c r="I16" s="135">
        <f>SUM('Форма 3.1'!P16:R16)</f>
        <v>0.7808999999999999</v>
      </c>
      <c r="J16" s="135">
        <f>SUM('Форма 3.1'!S16:U16)</f>
        <v>0.7808999999999999</v>
      </c>
    </row>
    <row r="17" spans="1:10" ht="12">
      <c r="A17" s="80" t="s">
        <v>145</v>
      </c>
      <c r="B17" s="76" t="s">
        <v>174</v>
      </c>
      <c r="D17" s="118">
        <v>3</v>
      </c>
      <c r="E17" s="121" t="s">
        <v>175</v>
      </c>
      <c r="F17" s="122" t="s">
        <v>176</v>
      </c>
      <c r="G17" s="136">
        <f>IF(G13=0,0,G14/G13*100)</f>
        <v>1.734218304976358</v>
      </c>
      <c r="H17" s="136">
        <f>IF(H13=0,0,H14/H13*100)</f>
        <v>2.118990613457461</v>
      </c>
      <c r="I17" s="136">
        <f>IF(I13=0,0,I14/I13*100)</f>
        <v>2.4190920083766914</v>
      </c>
      <c r="J17" s="136">
        <f>IF(J13=0,0,J14/J13*100)</f>
        <v>2.1168974562539864</v>
      </c>
    </row>
    <row r="18" spans="1:10" ht="12">
      <c r="A18" s="80" t="s">
        <v>146</v>
      </c>
      <c r="B18" s="76" t="s">
        <v>177</v>
      </c>
      <c r="D18" s="118">
        <v>4</v>
      </c>
      <c r="E18" s="121" t="s">
        <v>178</v>
      </c>
      <c r="F18" s="118" t="s">
        <v>114</v>
      </c>
      <c r="G18" s="135">
        <f>SUM('Форма 3.1'!J18:L18)</f>
        <v>162.8586</v>
      </c>
      <c r="H18" s="135">
        <f>SUM('Форма 3.1'!M18:O18)</f>
        <v>162.8586</v>
      </c>
      <c r="I18" s="135">
        <f>SUM('Форма 3.1'!P18:R18)</f>
        <v>162.8586</v>
      </c>
      <c r="J18" s="135">
        <f>SUM('Форма 3.1'!S18:U18)</f>
        <v>163.3141</v>
      </c>
    </row>
    <row r="19" spans="1:10" ht="12">
      <c r="A19" s="80" t="s">
        <v>179</v>
      </c>
      <c r="B19" s="76" t="s">
        <v>180</v>
      </c>
      <c r="D19" s="118" t="s">
        <v>181</v>
      </c>
      <c r="E19" s="123" t="s">
        <v>180</v>
      </c>
      <c r="F19" s="118" t="s">
        <v>114</v>
      </c>
      <c r="G19" s="135">
        <f>SUM('Форма 3.1'!J19:L19)</f>
        <v>141.0987</v>
      </c>
      <c r="H19" s="135">
        <f>SUM('Форма 3.1'!M19:O19)</f>
        <v>141.0987</v>
      </c>
      <c r="I19" s="135">
        <f>SUM('Форма 3.1'!P19:R19)</f>
        <v>141.0987</v>
      </c>
      <c r="J19" s="135">
        <f>SUM('Форма 3.1'!S19:U19)</f>
        <v>141.5549</v>
      </c>
    </row>
    <row r="20" spans="1:10" ht="22.5">
      <c r="A20" s="80" t="s">
        <v>182</v>
      </c>
      <c r="B20" s="76" t="s">
        <v>183</v>
      </c>
      <c r="D20" s="118" t="s">
        <v>184</v>
      </c>
      <c r="E20" s="123" t="s">
        <v>183</v>
      </c>
      <c r="F20" s="118" t="s">
        <v>114</v>
      </c>
      <c r="G20" s="135">
        <f>SUM('Форма 3.1'!J20:L20)</f>
        <v>21.759900000000002</v>
      </c>
      <c r="H20" s="135">
        <f>SUM('Форма 3.1'!M20:O20)</f>
        <v>21.759900000000002</v>
      </c>
      <c r="I20" s="135">
        <f>SUM('Форма 3.1'!P20:R20)</f>
        <v>21.759900000000002</v>
      </c>
      <c r="J20" s="135">
        <f>SUM('Форма 3.1'!S20:U20)</f>
        <v>21.7592</v>
      </c>
    </row>
    <row r="21" spans="1:10" ht="12">
      <c r="A21" s="80"/>
      <c r="B21" s="76"/>
      <c r="D21" s="115"/>
      <c r="E21" s="115" t="s">
        <v>155</v>
      </c>
      <c r="F21" s="124"/>
      <c r="G21" s="138"/>
      <c r="H21" s="138"/>
      <c r="I21" s="138"/>
      <c r="J21" s="138"/>
    </row>
    <row r="22" spans="1:10" ht="12">
      <c r="A22" s="80" t="s">
        <v>147</v>
      </c>
      <c r="B22" s="76" t="s">
        <v>166</v>
      </c>
      <c r="D22" s="118" t="s">
        <v>111</v>
      </c>
      <c r="E22" s="119" t="s">
        <v>167</v>
      </c>
      <c r="F22" s="118" t="s">
        <v>129</v>
      </c>
      <c r="G22" s="135">
        <f>SUM('Форма 3.1'!J22:L22)/3</f>
        <v>89.07504</v>
      </c>
      <c r="H22" s="135">
        <f>SUM('Форма 3.1'!M22:O22)/3</f>
        <v>89.07504</v>
      </c>
      <c r="I22" s="135">
        <f>SUM('Форма 3.1'!P22:R22)/3</f>
        <v>89.07504</v>
      </c>
      <c r="J22" s="135">
        <f>SUM('Форма 3.1'!S22:U22)/3</f>
        <v>89.07504</v>
      </c>
    </row>
    <row r="23" spans="1:10" ht="22.5">
      <c r="A23" s="80" t="s">
        <v>148</v>
      </c>
      <c r="B23" s="76" t="s">
        <v>168</v>
      </c>
      <c r="D23" s="118" t="s">
        <v>112</v>
      </c>
      <c r="E23" s="119" t="s">
        <v>169</v>
      </c>
      <c r="F23" s="118" t="s">
        <v>129</v>
      </c>
      <c r="G23" s="135">
        <f>SUM('Форма 3.1'!J23:L23)/3</f>
        <v>1.7666899999999999</v>
      </c>
      <c r="H23" s="135">
        <f>SUM('Форма 3.1'!M23:O23)/3</f>
        <v>1.7666899999999999</v>
      </c>
      <c r="I23" s="135">
        <f>SUM('Форма 3.1'!P23:R23)/3</f>
        <v>1.7666899999999999</v>
      </c>
      <c r="J23" s="135">
        <f>SUM('Форма 3.1'!S23:U23)/3</f>
        <v>1.7666899999999999</v>
      </c>
    </row>
    <row r="24" spans="1:10" ht="12">
      <c r="A24" s="80" t="s">
        <v>185</v>
      </c>
      <c r="B24" s="76" t="s">
        <v>171</v>
      </c>
      <c r="D24" s="118" t="s">
        <v>186</v>
      </c>
      <c r="E24" s="120" t="s">
        <v>171</v>
      </c>
      <c r="F24" s="118" t="s">
        <v>129</v>
      </c>
      <c r="G24" s="135">
        <f>SUM('Форма 3.1'!J24:L24)/3</f>
        <v>1.72149</v>
      </c>
      <c r="H24" s="135">
        <f>SUM('Форма 3.1'!M24:O24)/3</f>
        <v>1.72149</v>
      </c>
      <c r="I24" s="135">
        <f>SUM('Форма 3.1'!P24:R24)/3</f>
        <v>1.72149</v>
      </c>
      <c r="J24" s="135">
        <f>SUM('Форма 3.1'!S24:U24)/3</f>
        <v>1.72149</v>
      </c>
    </row>
    <row r="25" spans="1:10" ht="22.5">
      <c r="A25" s="80" t="s">
        <v>187</v>
      </c>
      <c r="B25" s="76" t="s">
        <v>173</v>
      </c>
      <c r="D25" s="118" t="s">
        <v>188</v>
      </c>
      <c r="E25" s="120" t="s">
        <v>173</v>
      </c>
      <c r="F25" s="118" t="s">
        <v>129</v>
      </c>
      <c r="G25" s="135">
        <f>SUM('Форма 3.1'!J25:L25)/3</f>
        <v>0.0452</v>
      </c>
      <c r="H25" s="135">
        <f>SUM('Форма 3.1'!M25:O25)/3</f>
        <v>0.0452</v>
      </c>
      <c r="I25" s="135">
        <f>SUM('Форма 3.1'!P25:R25)/3</f>
        <v>0.0452</v>
      </c>
      <c r="J25" s="135">
        <f>SUM('Форма 3.1'!S25:U25)/3</f>
        <v>0.0452</v>
      </c>
    </row>
    <row r="26" spans="1:10" ht="12">
      <c r="A26" s="80" t="s">
        <v>149</v>
      </c>
      <c r="B26" s="76" t="s">
        <v>174</v>
      </c>
      <c r="D26" s="118" t="s">
        <v>113</v>
      </c>
      <c r="E26" s="121" t="s">
        <v>175</v>
      </c>
      <c r="F26" s="122" t="s">
        <v>176</v>
      </c>
      <c r="G26" s="136">
        <f>IF(G22=0,0,G23/G22*100)</f>
        <v>1.983372670952491</v>
      </c>
      <c r="H26" s="136">
        <f>IF(H22=0,0,H23/H22*100)</f>
        <v>1.983372670952491</v>
      </c>
      <c r="I26" s="136">
        <f>IF(I22=0,0,I23/I22*100)</f>
        <v>1.983372670952491</v>
      </c>
      <c r="J26" s="136">
        <f>IF(J22=0,0,J23/J22*100)</f>
        <v>1.983372670952491</v>
      </c>
    </row>
    <row r="27" spans="1:10" ht="12">
      <c r="A27" s="80" t="s">
        <v>150</v>
      </c>
      <c r="B27" s="76" t="s">
        <v>177</v>
      </c>
      <c r="D27" s="118" t="s">
        <v>189</v>
      </c>
      <c r="E27" s="121" t="s">
        <v>190</v>
      </c>
      <c r="F27" s="118" t="s">
        <v>129</v>
      </c>
      <c r="G27" s="135">
        <f>SUM('Форма 3.1'!J27:L27)/3</f>
        <v>87.30835</v>
      </c>
      <c r="H27" s="135">
        <f>SUM('Форма 3.1'!M27:O27)/3</f>
        <v>87.30835</v>
      </c>
      <c r="I27" s="135">
        <f>SUM('Форма 3.1'!P27:R27)/3</f>
        <v>87.30835</v>
      </c>
      <c r="J27" s="135">
        <f>SUM('Форма 3.1'!S27:U27)/3</f>
        <v>87.30835</v>
      </c>
    </row>
    <row r="28" spans="1:10" ht="12">
      <c r="A28" s="80" t="s">
        <v>191</v>
      </c>
      <c r="B28" s="76" t="s">
        <v>180</v>
      </c>
      <c r="D28" s="118" t="s">
        <v>192</v>
      </c>
      <c r="E28" s="123" t="s">
        <v>180</v>
      </c>
      <c r="F28" s="118" t="s">
        <v>129</v>
      </c>
      <c r="G28" s="135">
        <f>SUM('Форма 3.1'!J28:L28)/3</f>
        <v>69.76585</v>
      </c>
      <c r="H28" s="135">
        <f>SUM('Форма 3.1'!M28:O28)/3</f>
        <v>69.76585</v>
      </c>
      <c r="I28" s="135">
        <f>SUM('Форма 3.1'!P28:R28)/3</f>
        <v>69.76585</v>
      </c>
      <c r="J28" s="135">
        <f>SUM('Форма 3.1'!S28:U28)/3</f>
        <v>69.76585</v>
      </c>
    </row>
    <row r="29" spans="1:10" ht="22.5">
      <c r="A29" s="80" t="s">
        <v>193</v>
      </c>
      <c r="B29" s="76" t="s">
        <v>183</v>
      </c>
      <c r="D29" s="118" t="s">
        <v>194</v>
      </c>
      <c r="E29" s="123" t="s">
        <v>183</v>
      </c>
      <c r="F29" s="118" t="s">
        <v>129</v>
      </c>
      <c r="G29" s="135">
        <f>SUM('Форма 3.1'!J29:L29)/3</f>
        <v>17.5425</v>
      </c>
      <c r="H29" s="135">
        <f>SUM('Форма 3.1'!M29:O29)/3</f>
        <v>17.5425</v>
      </c>
      <c r="I29" s="135">
        <f>SUM('Форма 3.1'!P29:R29)/3</f>
        <v>17.5425</v>
      </c>
      <c r="J29" s="135">
        <f>SUM('Форма 3.1'!S29:U29)/3</f>
        <v>17.5425</v>
      </c>
    </row>
    <row r="30" spans="1:10" ht="12">
      <c r="A30" s="80" t="s">
        <v>151</v>
      </c>
      <c r="B30" s="76" t="s">
        <v>195</v>
      </c>
      <c r="D30" s="118" t="s">
        <v>196</v>
      </c>
      <c r="E30" s="119" t="s">
        <v>197</v>
      </c>
      <c r="F30" s="122" t="s">
        <v>129</v>
      </c>
      <c r="G30" s="135">
        <f>SUM('Форма 3.1'!J30:L30)/3</f>
        <v>73.81173333333334</v>
      </c>
      <c r="H30" s="135">
        <f>SUM('Форма 3.1'!M30:O30)/3</f>
        <v>81.3084</v>
      </c>
      <c r="I30" s="135">
        <f>SUM('Форма 3.1'!P30:R30)/3</f>
        <v>88.95173333333334</v>
      </c>
      <c r="J30" s="135">
        <f>SUM('Форма 3.1'!S30:U30)/3</f>
        <v>80.01173333333334</v>
      </c>
    </row>
    <row r="31" spans="1:10" ht="12">
      <c r="A31" s="80" t="s">
        <v>198</v>
      </c>
      <c r="B31" s="76" t="s">
        <v>171</v>
      </c>
      <c r="D31" s="118" t="s">
        <v>199</v>
      </c>
      <c r="E31" s="120" t="s">
        <v>171</v>
      </c>
      <c r="F31" s="122" t="s">
        <v>129</v>
      </c>
      <c r="G31" s="135">
        <f>SUM('Форма 3.1'!J31:L31)/3</f>
        <v>59.10333333333333</v>
      </c>
      <c r="H31" s="135">
        <f>SUM('Форма 3.1'!M31:O31)/3</f>
        <v>66.60000000000001</v>
      </c>
      <c r="I31" s="135">
        <f>SUM('Форма 3.1'!P31:R31)/3</f>
        <v>74.24333333333333</v>
      </c>
      <c r="J31" s="135">
        <f>SUM('Форма 3.1'!S31:U31)/3</f>
        <v>65.30333333333333</v>
      </c>
    </row>
    <row r="32" spans="1:10" ht="22.5" customHeight="1">
      <c r="A32" s="80" t="s">
        <v>200</v>
      </c>
      <c r="B32" s="76" t="s">
        <v>201</v>
      </c>
      <c r="D32" s="118" t="s">
        <v>202</v>
      </c>
      <c r="E32" s="194" t="str">
        <f>"сторонних потребителей (субабонентов)"&amp;IF(regionException_flag=1,", в т.ч.","")</f>
        <v>сторонних потребителей (субабонентов)</v>
      </c>
      <c r="F32" s="122" t="s">
        <v>129</v>
      </c>
      <c r="G32" s="135">
        <f>SUM('Форма 3.1'!J32:L32)/3</f>
        <v>14.7084</v>
      </c>
      <c r="H32" s="135">
        <f>SUM('Форма 3.1'!M32:O32)/3</f>
        <v>14.7084</v>
      </c>
      <c r="I32" s="135">
        <f>SUM('Форма 3.1'!P32:R32)/3</f>
        <v>14.7084</v>
      </c>
      <c r="J32" s="135">
        <f>SUM('Форма 3.1'!S32:U32)/3</f>
        <v>14.7084</v>
      </c>
    </row>
    <row r="33" spans="1:11" s="223" customFormat="1" ht="12" hidden="1">
      <c r="A33" s="217"/>
      <c r="B33" s="65"/>
      <c r="C33" s="218"/>
      <c r="D33" s="219"/>
      <c r="E33" s="195"/>
      <c r="F33" s="183"/>
      <c r="G33" s="221"/>
      <c r="H33" s="221"/>
      <c r="I33" s="221"/>
      <c r="J33" s="221"/>
      <c r="K33" s="222"/>
    </row>
    <row r="34" spans="1:5" ht="12">
      <c r="A34" s="80"/>
      <c r="B34" s="76"/>
      <c r="E34" s="94"/>
    </row>
    <row r="35" spans="1:2" ht="12">
      <c r="A35" s="80"/>
      <c r="B35" s="76"/>
    </row>
    <row r="36" spans="1:2" ht="12">
      <c r="A36" s="80"/>
      <c r="B36" s="76"/>
    </row>
    <row r="37" spans="1:10" ht="20.25" customHeight="1">
      <c r="A37" s="80"/>
      <c r="B37" s="76"/>
      <c r="D37" s="262" t="s">
        <v>130</v>
      </c>
      <c r="E37" s="262"/>
      <c r="F37" s="263"/>
      <c r="G37" s="259"/>
      <c r="H37" s="259"/>
      <c r="I37" s="259"/>
      <c r="J37" s="259"/>
    </row>
    <row r="38" spans="1:10" ht="12">
      <c r="A38" s="80"/>
      <c r="B38" s="76"/>
      <c r="E38" s="96"/>
      <c r="F38" s="97"/>
      <c r="G38" s="98"/>
      <c r="H38" s="98"/>
      <c r="I38" s="98"/>
      <c r="J38" s="98"/>
    </row>
    <row r="39" spans="1:10" ht="22.5" customHeight="1">
      <c r="A39" s="80"/>
      <c r="B39" s="76"/>
      <c r="D39" s="262" t="s">
        <v>131</v>
      </c>
      <c r="E39" s="262"/>
      <c r="F39" s="263"/>
      <c r="G39" s="259"/>
      <c r="H39" s="259"/>
      <c r="I39" s="259"/>
      <c r="J39" s="259"/>
    </row>
    <row r="40" spans="4:10" ht="12">
      <c r="D40" s="261"/>
      <c r="E40" s="261"/>
      <c r="F40" s="261"/>
      <c r="G40" s="261"/>
      <c r="H40" s="100"/>
      <c r="I40" s="100"/>
      <c r="J40" s="100"/>
    </row>
    <row r="41" ht="12">
      <c r="E41" s="101"/>
    </row>
  </sheetData>
  <sheetProtection password="FA9C" sheet="1" objects="1" scenarios="1" formatColumns="0" formatRows="0"/>
  <mergeCells count="6">
    <mergeCell ref="D8:J8"/>
    <mergeCell ref="D40:G40"/>
    <mergeCell ref="G37:J37"/>
    <mergeCell ref="G39:J39"/>
    <mergeCell ref="D37:F37"/>
    <mergeCell ref="D39:F39"/>
  </mergeCells>
  <dataValidations count="1">
    <dataValidation type="decimal" allowBlank="1" showInputMessage="1" showErrorMessage="1" sqref="G13:J33">
      <formula1>0</formula1>
      <formula2>1000000000000000</formula2>
    </dataValidation>
  </dataValidation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scale="46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03">
    <tabColor indexed="30"/>
  </sheetPr>
  <dimension ref="A1:M15"/>
  <sheetViews>
    <sheetView showGridLines="0" zoomScalePageLayoutView="0" workbookViewId="0" topLeftCell="C8">
      <selection activeCell="H23" sqref="H23"/>
    </sheetView>
  </sheetViews>
  <sheetFormatPr defaultColWidth="9.140625" defaultRowHeight="11.25"/>
  <cols>
    <col min="1" max="2" width="0" style="56" hidden="1" customWidth="1"/>
    <col min="3" max="3" width="3.7109375" style="56" customWidth="1"/>
    <col min="4" max="6" width="10.7109375" style="56" customWidth="1"/>
    <col min="7" max="13" width="10.7109375" style="79" customWidth="1"/>
    <col min="14" max="14" width="11.7109375" style="56" bestFit="1" customWidth="1"/>
    <col min="15" max="16384" width="9.140625" style="56" customWidth="1"/>
  </cols>
  <sheetData>
    <row r="1" spans="1:13" s="76" customFormat="1" ht="11.25" hidden="1">
      <c r="A1" s="102"/>
      <c r="B1" s="102"/>
      <c r="C1" s="103">
        <v>0</v>
      </c>
      <c r="D1" s="103"/>
      <c r="E1" s="103">
        <v>0</v>
      </c>
      <c r="F1" s="63">
        <v>0</v>
      </c>
      <c r="G1" s="64">
        <f>god</f>
        <v>2016</v>
      </c>
      <c r="H1" s="64"/>
      <c r="I1" s="104" t="s">
        <v>5</v>
      </c>
      <c r="J1" s="104" t="s">
        <v>5</v>
      </c>
      <c r="K1" s="104" t="s">
        <v>5</v>
      </c>
      <c r="L1" s="104"/>
      <c r="M1" s="104" t="s">
        <v>128</v>
      </c>
    </row>
    <row r="2" spans="1:13" s="106" customFormat="1" ht="11.25" hidden="1">
      <c r="A2" s="105"/>
      <c r="B2" s="105"/>
      <c r="I2" s="107">
        <f>G1-2</f>
        <v>2014</v>
      </c>
      <c r="J2" s="107">
        <f>G1-2</f>
        <v>2014</v>
      </c>
      <c r="K2" s="107">
        <f>G1-1</f>
        <v>2015</v>
      </c>
      <c r="L2" s="107"/>
      <c r="M2" s="107">
        <f>$G$1</f>
        <v>2016</v>
      </c>
    </row>
    <row r="3" spans="1:13" s="104" customFormat="1" ht="11.25" hidden="1">
      <c r="A3" s="108"/>
      <c r="B3" s="108"/>
      <c r="I3" s="104" t="s">
        <v>161</v>
      </c>
      <c r="J3" s="104" t="s">
        <v>162</v>
      </c>
      <c r="K3" s="104" t="s">
        <v>161</v>
      </c>
      <c r="M3" s="104" t="s">
        <v>161</v>
      </c>
    </row>
    <row r="4" ht="11.25" hidden="1"/>
    <row r="5" ht="11.25" hidden="1"/>
    <row r="6" ht="11.25" hidden="1"/>
    <row r="7" spans="7:13" ht="11.25" hidden="1">
      <c r="G7" s="85"/>
      <c r="H7" s="85"/>
      <c r="I7" s="85"/>
      <c r="J7" s="85"/>
      <c r="K7" s="85"/>
      <c r="L7" s="85"/>
      <c r="M7" s="85"/>
    </row>
    <row r="8" spans="7:13" ht="11.25">
      <c r="G8" s="85"/>
      <c r="H8" s="85"/>
      <c r="I8" s="85"/>
      <c r="J8" s="85"/>
      <c r="K8" s="85"/>
      <c r="L8" s="85"/>
      <c r="M8" s="85"/>
    </row>
    <row r="9" spans="4:13" ht="29.25" customHeight="1">
      <c r="D9" s="266" t="str">
        <f>"Информация по нормативам потерь электрической энергии при передаче по электрическим сетям, утвержденным Минэнерго России по "&amp;org&amp;" на "&amp;god&amp;" год в регионе: "&amp;region_name</f>
        <v>Информация по нормативам потерь электрической энергии при передаче по электрическим сетям, утвержденным Минэнерго России по ОАО "Гайский ГОК" на 2016 год в регионе: Оренбургская область</v>
      </c>
      <c r="E9" s="266"/>
      <c r="F9" s="266"/>
      <c r="G9" s="266"/>
      <c r="H9" s="266"/>
      <c r="I9" s="266"/>
      <c r="J9" s="266"/>
      <c r="K9" s="266"/>
      <c r="L9" s="266"/>
      <c r="M9" s="266"/>
    </row>
    <row r="10" spans="4:13" ht="30" customHeight="1">
      <c r="D10" s="126" t="str">
        <f>"Если в "&amp;god-1&amp;" году организация не получала норматив, то укажите год, когда этот норматив был получен в последний раз."</f>
        <v>Если в 2015 году организация не получала норматив, то укажите год, когда этот норматив был получен в последний раз.</v>
      </c>
      <c r="E10" s="127"/>
      <c r="F10" s="127"/>
      <c r="G10" s="127"/>
      <c r="H10" s="127"/>
      <c r="I10" s="127"/>
      <c r="J10" s="127"/>
      <c r="K10" s="127"/>
      <c r="L10" s="127"/>
      <c r="M10" s="127"/>
    </row>
    <row r="11" spans="4:13" ht="11.25" customHeight="1">
      <c r="D11" s="264">
        <v>2013</v>
      </c>
      <c r="E11" s="264"/>
      <c r="F11" s="264"/>
      <c r="G11" s="264"/>
      <c r="H11" s="264"/>
      <c r="I11" s="265">
        <f>IF(god="","(Не определено)",god)</f>
        <v>2016</v>
      </c>
      <c r="J11" s="267"/>
      <c r="K11" s="267"/>
      <c r="L11" s="267"/>
      <c r="M11" s="267"/>
    </row>
    <row r="12" spans="4:13" ht="28.5" customHeight="1">
      <c r="D12" s="265" t="s">
        <v>203</v>
      </c>
      <c r="E12" s="268" t="s">
        <v>204</v>
      </c>
      <c r="F12" s="268"/>
      <c r="G12" s="265" t="s">
        <v>205</v>
      </c>
      <c r="H12" s="265"/>
      <c r="I12" s="265" t="s">
        <v>203</v>
      </c>
      <c r="J12" s="268" t="s">
        <v>204</v>
      </c>
      <c r="K12" s="268"/>
      <c r="L12" s="265" t="s">
        <v>205</v>
      </c>
      <c r="M12" s="265"/>
    </row>
    <row r="13" spans="4:13" ht="33.75">
      <c r="D13" s="265"/>
      <c r="E13" s="187" t="s">
        <v>206</v>
      </c>
      <c r="F13" s="187" t="s">
        <v>176</v>
      </c>
      <c r="G13" s="186" t="s">
        <v>207</v>
      </c>
      <c r="H13" s="186" t="s">
        <v>208</v>
      </c>
      <c r="I13" s="267"/>
      <c r="J13" s="187" t="s">
        <v>206</v>
      </c>
      <c r="K13" s="187" t="s">
        <v>176</v>
      </c>
      <c r="L13" s="186" t="s">
        <v>207</v>
      </c>
      <c r="M13" s="186" t="s">
        <v>208</v>
      </c>
    </row>
    <row r="14" spans="4:13" ht="11.25">
      <c r="D14" s="188">
        <v>1</v>
      </c>
      <c r="E14" s="188">
        <v>2</v>
      </c>
      <c r="F14" s="188">
        <v>3</v>
      </c>
      <c r="G14" s="188">
        <v>4</v>
      </c>
      <c r="H14" s="188">
        <v>5</v>
      </c>
      <c r="I14" s="188">
        <v>6</v>
      </c>
      <c r="J14" s="188">
        <v>7</v>
      </c>
      <c r="K14" s="188">
        <v>8</v>
      </c>
      <c r="L14" s="188">
        <v>9</v>
      </c>
      <c r="M14" s="188">
        <v>10</v>
      </c>
    </row>
    <row r="15" spans="4:13" ht="11.25">
      <c r="D15" s="137"/>
      <c r="E15" s="137"/>
      <c r="F15" s="132"/>
      <c r="G15" s="133"/>
      <c r="H15" s="230"/>
      <c r="I15" s="134"/>
      <c r="J15" s="134"/>
      <c r="K15" s="212"/>
      <c r="L15" s="133"/>
      <c r="M15" s="213"/>
    </row>
  </sheetData>
  <sheetProtection password="FA9C" sheet="1" objects="1" scenarios="1" formatColumns="0" formatRows="0"/>
  <mergeCells count="9">
    <mergeCell ref="D11:H11"/>
    <mergeCell ref="L12:M12"/>
    <mergeCell ref="D9:M9"/>
    <mergeCell ref="I11:M11"/>
    <mergeCell ref="I12:I13"/>
    <mergeCell ref="J12:K12"/>
    <mergeCell ref="D12:D13"/>
    <mergeCell ref="E12:F12"/>
    <mergeCell ref="G12:H12"/>
  </mergeCells>
  <dataValidations count="8">
    <dataValidation type="decimal" operator="greaterThanOrEqual" allowBlank="1" showInputMessage="1" showErrorMessage="1" sqref="D15:F15 I15:K15">
      <formula1>0</formula1>
    </dataValidation>
    <dataValidation type="textLength" operator="lessThanOrEqual" allowBlank="1" showInputMessage="1" showErrorMessage="1" errorTitle="Ошибка" error="Допускается ввод не более 900 символов!" sqref="H15 M15">
      <formula1>900</formula1>
    </dataValidation>
    <dataValidation type="list" allowBlank="1" showInputMessage="1" showErrorMessage="1" prompt="Выберите значение из списка" errorTitle="Ошибка" error="Выберите значение из списка" sqref="D11">
      <formula1>year_list</formula1>
    </dataValidation>
    <dataValidation type="list" allowBlank="1" showInputMessage="1" showErrorMessage="1" prompt="Выберите значение из списка" errorTitle="Ошибка" error="Выберите значение из списка" sqref="E11">
      <formula1>year_list</formula1>
    </dataValidation>
    <dataValidation type="list" allowBlank="1" showInputMessage="1" showErrorMessage="1" prompt="Выберите значение из списка" errorTitle="Ошибка" error="Выберите значение из списка" sqref="F11">
      <formula1>year_list</formula1>
    </dataValidation>
    <dataValidation type="list" allowBlank="1" showInputMessage="1" showErrorMessage="1" prompt="Выберите значение из списка" errorTitle="Ошибка" error="Выберите значение из списка" sqref="G11">
      <formula1>year_list</formula1>
    </dataValidation>
    <dataValidation type="list" allowBlank="1" showInputMessage="1" showErrorMessage="1" prompt="Выберите значение из списка" errorTitle="Ошибка" error="Выберите значение из списка" sqref="H11">
      <formula1>year_list</formula1>
    </dataValidation>
    <dataValidation allowBlank="1" showInputMessage="1" showErrorMessage="1" prompt="Выберите значения, выполнив двойной щелчок левой кнопки мыши по ячейке." sqref="G15 L15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04">
    <tabColor indexed="30"/>
  </sheetPr>
  <dimension ref="A1:Y28"/>
  <sheetViews>
    <sheetView showGridLines="0" zoomScalePageLayoutView="0" workbookViewId="0" topLeftCell="C8">
      <pane xSplit="5" ySplit="8" topLeftCell="S1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T43" sqref="T43"/>
    </sheetView>
  </sheetViews>
  <sheetFormatPr defaultColWidth="9.140625" defaultRowHeight="11.25"/>
  <cols>
    <col min="1" max="2" width="0" style="56" hidden="1" customWidth="1"/>
    <col min="3" max="3" width="4.28125" style="56" customWidth="1"/>
    <col min="4" max="4" width="5.7109375" style="56" customWidth="1"/>
    <col min="5" max="5" width="38.28125" style="56" customWidth="1"/>
    <col min="6" max="6" width="45.7109375" style="56" customWidth="1"/>
    <col min="7" max="7" width="9.421875" style="79" customWidth="1"/>
    <col min="8" max="23" width="10.7109375" style="79" customWidth="1"/>
    <col min="24" max="24" width="11.7109375" style="56" bestFit="1" customWidth="1"/>
    <col min="25" max="16384" width="9.140625" style="56" customWidth="1"/>
  </cols>
  <sheetData>
    <row r="1" spans="1:24" s="58" customFormat="1" ht="12" hidden="1">
      <c r="A1" s="109"/>
      <c r="B1" s="109"/>
      <c r="C1" s="60">
        <v>0</v>
      </c>
      <c r="D1" s="60"/>
      <c r="E1" s="103">
        <v>0</v>
      </c>
      <c r="F1" s="63">
        <v>0</v>
      </c>
      <c r="G1" s="64">
        <f>god</f>
        <v>2016</v>
      </c>
      <c r="H1" s="110" t="s">
        <v>5</v>
      </c>
      <c r="I1" s="104" t="s">
        <v>5</v>
      </c>
      <c r="J1" s="104" t="s">
        <v>5</v>
      </c>
      <c r="K1" s="104" t="s">
        <v>128</v>
      </c>
      <c r="L1" s="104" t="s">
        <v>132</v>
      </c>
      <c r="M1" s="104" t="s">
        <v>133</v>
      </c>
      <c r="N1" s="104" t="s">
        <v>134</v>
      </c>
      <c r="O1" s="104" t="s">
        <v>135</v>
      </c>
      <c r="P1" s="104" t="s">
        <v>136</v>
      </c>
      <c r="Q1" s="104" t="s">
        <v>137</v>
      </c>
      <c r="R1" s="104" t="s">
        <v>138</v>
      </c>
      <c r="S1" s="104" t="s">
        <v>139</v>
      </c>
      <c r="T1" s="104" t="s">
        <v>140</v>
      </c>
      <c r="U1" s="104" t="s">
        <v>141</v>
      </c>
      <c r="V1" s="104" t="s">
        <v>142</v>
      </c>
      <c r="W1" s="104" t="s">
        <v>5</v>
      </c>
      <c r="X1" s="76"/>
    </row>
    <row r="2" spans="1:23" s="106" customFormat="1" ht="11.25" hidden="1">
      <c r="A2" s="105"/>
      <c r="B2" s="105"/>
      <c r="H2" s="107">
        <f>G1-2</f>
        <v>2014</v>
      </c>
      <c r="I2" s="107">
        <f>G1-2</f>
        <v>2014</v>
      </c>
      <c r="J2" s="107">
        <f>G1-1</f>
        <v>2015</v>
      </c>
      <c r="K2" s="107">
        <f aca="true" t="shared" si="0" ref="K2:W2">$G$1</f>
        <v>2016</v>
      </c>
      <c r="L2" s="107">
        <f t="shared" si="0"/>
        <v>2016</v>
      </c>
      <c r="M2" s="107">
        <f t="shared" si="0"/>
        <v>2016</v>
      </c>
      <c r="N2" s="107">
        <f t="shared" si="0"/>
        <v>2016</v>
      </c>
      <c r="O2" s="107">
        <f t="shared" si="0"/>
        <v>2016</v>
      </c>
      <c r="P2" s="107">
        <f t="shared" si="0"/>
        <v>2016</v>
      </c>
      <c r="Q2" s="107">
        <f t="shared" si="0"/>
        <v>2016</v>
      </c>
      <c r="R2" s="107">
        <f t="shared" si="0"/>
        <v>2016</v>
      </c>
      <c r="S2" s="107">
        <f t="shared" si="0"/>
        <v>2016</v>
      </c>
      <c r="T2" s="107">
        <f t="shared" si="0"/>
        <v>2016</v>
      </c>
      <c r="U2" s="107">
        <f t="shared" si="0"/>
        <v>2016</v>
      </c>
      <c r="V2" s="107">
        <f t="shared" si="0"/>
        <v>2016</v>
      </c>
      <c r="W2" s="107">
        <f t="shared" si="0"/>
        <v>2016</v>
      </c>
    </row>
    <row r="3" spans="1:23" s="104" customFormat="1" ht="11.25" hidden="1">
      <c r="A3" s="108"/>
      <c r="B3" s="108"/>
      <c r="H3" s="104" t="s">
        <v>161</v>
      </c>
      <c r="I3" s="104" t="s">
        <v>162</v>
      </c>
      <c r="J3" s="104" t="s">
        <v>161</v>
      </c>
      <c r="K3" s="104" t="s">
        <v>161</v>
      </c>
      <c r="L3" s="104" t="s">
        <v>161</v>
      </c>
      <c r="M3" s="104" t="s">
        <v>161</v>
      </c>
      <c r="N3" s="104" t="s">
        <v>161</v>
      </c>
      <c r="O3" s="104" t="s">
        <v>161</v>
      </c>
      <c r="P3" s="104" t="s">
        <v>161</v>
      </c>
      <c r="Q3" s="104" t="s">
        <v>161</v>
      </c>
      <c r="R3" s="104" t="s">
        <v>161</v>
      </c>
      <c r="S3" s="104" t="s">
        <v>161</v>
      </c>
      <c r="T3" s="104" t="s">
        <v>161</v>
      </c>
      <c r="U3" s="104" t="s">
        <v>161</v>
      </c>
      <c r="V3" s="104" t="s">
        <v>161</v>
      </c>
      <c r="W3" s="104" t="s">
        <v>161</v>
      </c>
    </row>
    <row r="4" ht="11.25" hidden="1"/>
    <row r="5" ht="11.25" hidden="1"/>
    <row r="6" ht="11.25" hidden="1">
      <c r="W6" s="79" t="s">
        <v>163</v>
      </c>
    </row>
    <row r="7" spans="7:23" ht="11.25" hidden="1"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5"/>
      <c r="V7" s="85"/>
      <c r="W7" s="85"/>
    </row>
    <row r="8" spans="7:23" ht="11.25">
      <c r="G8" s="85"/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5"/>
      <c r="V8" s="85"/>
      <c r="W8" s="85"/>
    </row>
    <row r="9" spans="4:23" ht="25.5" customHeight="1">
      <c r="D9" s="260" t="str">
        <f>"Предложения "&amp;org&amp;" по технологическому расходу электроэнергии (мощности) - потерям в электрических сетях на "&amp;god&amp;" год в регионе: "&amp;region_name</f>
        <v>Предложения ОАО "Гайский ГОК" по технологическому расходу электроэнергии (мощности) - потерям в электрических сетях на 2016 год в регионе: Оренбургская область</v>
      </c>
      <c r="E9" s="260"/>
      <c r="F9" s="260"/>
      <c r="G9" s="260"/>
      <c r="H9" s="114"/>
      <c r="I9" s="114"/>
      <c r="J9" s="114"/>
      <c r="K9" s="114"/>
      <c r="L9" s="114"/>
      <c r="M9" s="114"/>
      <c r="N9" s="114"/>
      <c r="O9" s="114"/>
      <c r="P9" s="114"/>
      <c r="Q9" s="114"/>
      <c r="R9" s="114"/>
      <c r="S9" s="114"/>
      <c r="T9" s="114"/>
      <c r="U9" s="114"/>
      <c r="V9" s="114"/>
      <c r="W9" s="114"/>
    </row>
    <row r="10" spans="7:23" ht="11.25">
      <c r="G10" s="92"/>
      <c r="H10" s="92"/>
      <c r="I10" s="92"/>
      <c r="J10" s="92"/>
      <c r="K10" s="92"/>
      <c r="L10" s="92"/>
      <c r="M10" s="92"/>
      <c r="N10" s="92"/>
      <c r="O10" s="92"/>
      <c r="P10" s="92"/>
      <c r="Q10" s="92"/>
      <c r="R10" s="92"/>
      <c r="S10" s="92"/>
      <c r="T10" s="92"/>
      <c r="U10" s="92"/>
      <c r="V10" s="92"/>
      <c r="W10" s="92"/>
    </row>
    <row r="11" spans="4:25" ht="27" customHeight="1">
      <c r="D11" s="189" t="s">
        <v>8</v>
      </c>
      <c r="E11" s="184" t="s">
        <v>124</v>
      </c>
      <c r="F11" s="190" t="s">
        <v>156</v>
      </c>
      <c r="G11" s="190" t="s">
        <v>165</v>
      </c>
      <c r="H11" s="184" t="str">
        <f aca="true" t="shared" si="1" ref="H11:W11">H3&amp;" "&amp;H2&amp;" "&amp;H1</f>
        <v>План 2014 Год</v>
      </c>
      <c r="I11" s="184" t="str">
        <f t="shared" si="1"/>
        <v>Факт 2014 Год</v>
      </c>
      <c r="J11" s="184" t="str">
        <f t="shared" si="1"/>
        <v>План 2015 Год</v>
      </c>
      <c r="K11" s="184" t="str">
        <f t="shared" si="1"/>
        <v>План 2016 Январь</v>
      </c>
      <c r="L11" s="184" t="str">
        <f t="shared" si="1"/>
        <v>План 2016 Февраль</v>
      </c>
      <c r="M11" s="184" t="str">
        <f t="shared" si="1"/>
        <v>План 2016 Март</v>
      </c>
      <c r="N11" s="184" t="str">
        <f t="shared" si="1"/>
        <v>План 2016 Апрель</v>
      </c>
      <c r="O11" s="184" t="str">
        <f t="shared" si="1"/>
        <v>План 2016 Май</v>
      </c>
      <c r="P11" s="184" t="str">
        <f t="shared" si="1"/>
        <v>План 2016 Июнь</v>
      </c>
      <c r="Q11" s="184" t="str">
        <f t="shared" si="1"/>
        <v>План 2016 Июль</v>
      </c>
      <c r="R11" s="184" t="str">
        <f t="shared" si="1"/>
        <v>План 2016 Август</v>
      </c>
      <c r="S11" s="184" t="str">
        <f t="shared" si="1"/>
        <v>План 2016 Сентябрь</v>
      </c>
      <c r="T11" s="184" t="str">
        <f t="shared" si="1"/>
        <v>План 2016 Октябрь</v>
      </c>
      <c r="U11" s="184" t="str">
        <f t="shared" si="1"/>
        <v>План 2016 Ноябрь</v>
      </c>
      <c r="V11" s="184" t="str">
        <f t="shared" si="1"/>
        <v>План 2016 Декабрь</v>
      </c>
      <c r="W11" s="184" t="str">
        <f t="shared" si="1"/>
        <v>План 2016 Год</v>
      </c>
      <c r="X11" s="111"/>
      <c r="Y11" s="111"/>
    </row>
    <row r="12" spans="4:25" ht="12" customHeight="1">
      <c r="D12" s="188">
        <v>1</v>
      </c>
      <c r="E12" s="188">
        <v>2</v>
      </c>
      <c r="F12" s="188">
        <v>3</v>
      </c>
      <c r="G12" s="188">
        <v>4</v>
      </c>
      <c r="H12" s="188">
        <v>5</v>
      </c>
      <c r="I12" s="188">
        <v>6</v>
      </c>
      <c r="J12" s="188">
        <v>7</v>
      </c>
      <c r="K12" s="188">
        <v>8</v>
      </c>
      <c r="L12" s="188">
        <v>9</v>
      </c>
      <c r="M12" s="188">
        <v>10</v>
      </c>
      <c r="N12" s="188">
        <v>11</v>
      </c>
      <c r="O12" s="188">
        <v>12</v>
      </c>
      <c r="P12" s="188">
        <v>13</v>
      </c>
      <c r="Q12" s="188">
        <v>14</v>
      </c>
      <c r="R12" s="188">
        <v>15</v>
      </c>
      <c r="S12" s="188">
        <v>16</v>
      </c>
      <c r="T12" s="188">
        <v>17</v>
      </c>
      <c r="U12" s="188">
        <v>18</v>
      </c>
      <c r="V12" s="188">
        <v>19</v>
      </c>
      <c r="W12" s="188">
        <v>20</v>
      </c>
      <c r="X12" s="111"/>
      <c r="Y12" s="111"/>
    </row>
    <row r="13" spans="4:25" ht="22.5" customHeight="1" thickBot="1">
      <c r="D13" s="276" t="s">
        <v>115</v>
      </c>
      <c r="E13" s="277"/>
      <c r="F13" s="128" t="str">
        <f>"Заявленная мощность потребителей"&amp;IF(regionException_flag=1,", в т.ч.","")</f>
        <v>Заявленная мощность потребителей</v>
      </c>
      <c r="G13" s="129" t="s">
        <v>129</v>
      </c>
      <c r="H13" s="139">
        <f>SUMIF($F$15:$F$28,"="&amp;$F13,H$15:H$28)</f>
        <v>16.02</v>
      </c>
      <c r="I13" s="139">
        <f aca="true" t="shared" si="2" ref="I13:W13">SUMIF($F$15:$F$28,"="&amp;$F13,I$15:I$28)</f>
        <v>16.02</v>
      </c>
      <c r="J13" s="139">
        <f t="shared" si="2"/>
        <v>14.283000000000001</v>
      </c>
      <c r="K13" s="139">
        <f t="shared" si="2"/>
        <v>14.7084</v>
      </c>
      <c r="L13" s="139">
        <f t="shared" si="2"/>
        <v>14.7084</v>
      </c>
      <c r="M13" s="139">
        <f t="shared" si="2"/>
        <v>14.7084</v>
      </c>
      <c r="N13" s="139">
        <f t="shared" si="2"/>
        <v>14.7084</v>
      </c>
      <c r="O13" s="139">
        <f t="shared" si="2"/>
        <v>14.7084</v>
      </c>
      <c r="P13" s="139">
        <f t="shared" si="2"/>
        <v>14.7084</v>
      </c>
      <c r="Q13" s="139">
        <f t="shared" si="2"/>
        <v>14.7084</v>
      </c>
      <c r="R13" s="139">
        <f t="shared" si="2"/>
        <v>14.7084</v>
      </c>
      <c r="S13" s="139">
        <f t="shared" si="2"/>
        <v>14.7084</v>
      </c>
      <c r="T13" s="139">
        <f t="shared" si="2"/>
        <v>14.7084</v>
      </c>
      <c r="U13" s="139">
        <f t="shared" si="2"/>
        <v>14.7084</v>
      </c>
      <c r="V13" s="139">
        <f t="shared" si="2"/>
        <v>14.7084</v>
      </c>
      <c r="W13" s="139">
        <f t="shared" si="2"/>
        <v>14.708400000000001</v>
      </c>
      <c r="X13" s="112"/>
      <c r="Y13" s="111"/>
    </row>
    <row r="14" spans="4:25" s="113" customFormat="1" ht="25.5" customHeight="1" hidden="1" thickBot="1">
      <c r="D14" s="278"/>
      <c r="E14" s="279"/>
      <c r="F14" s="196"/>
      <c r="G14" s="224"/>
      <c r="H14" s="225"/>
      <c r="I14" s="225"/>
      <c r="J14" s="225"/>
      <c r="K14" s="225"/>
      <c r="L14" s="225"/>
      <c r="M14" s="225"/>
      <c r="N14" s="225"/>
      <c r="O14" s="225"/>
      <c r="P14" s="225"/>
      <c r="Q14" s="225"/>
      <c r="R14" s="225"/>
      <c r="S14" s="225"/>
      <c r="T14" s="225"/>
      <c r="U14" s="225"/>
      <c r="V14" s="225"/>
      <c r="W14" s="225"/>
      <c r="X14" s="112"/>
      <c r="Y14" s="111"/>
    </row>
    <row r="15" spans="4:25" s="113" customFormat="1" ht="12" hidden="1" thickTop="1">
      <c r="D15" s="202">
        <v>0</v>
      </c>
      <c r="E15" s="202"/>
      <c r="F15" s="203"/>
      <c r="G15" s="204"/>
      <c r="H15" s="205"/>
      <c r="I15" s="205"/>
      <c r="J15" s="205"/>
      <c r="K15" s="205"/>
      <c r="L15" s="205"/>
      <c r="M15" s="205"/>
      <c r="N15" s="205"/>
      <c r="O15" s="205"/>
      <c r="P15" s="205"/>
      <c r="Q15" s="205"/>
      <c r="R15" s="205"/>
      <c r="S15" s="205"/>
      <c r="T15" s="205"/>
      <c r="U15" s="205"/>
      <c r="V15" s="205"/>
      <c r="W15" s="205"/>
      <c r="X15" s="112"/>
      <c r="Y15" s="111"/>
    </row>
    <row r="16" spans="3:24" s="111" customFormat="1" ht="22.5" customHeight="1" thickBot="1" thickTop="1">
      <c r="C16" s="269" t="s">
        <v>453</v>
      </c>
      <c r="D16" s="271">
        <v>1</v>
      </c>
      <c r="E16" s="273" t="s">
        <v>454</v>
      </c>
      <c r="F16" s="130" t="str">
        <f>"Заявленная мощность потребителей"&amp;IF(regionException_flag=1,", в т.ч.","")</f>
        <v>Заявленная мощность потребителей</v>
      </c>
      <c r="G16" s="198" t="s">
        <v>129</v>
      </c>
      <c r="H16" s="215">
        <v>9.017</v>
      </c>
      <c r="I16" s="215">
        <v>9.017</v>
      </c>
      <c r="J16" s="215">
        <v>8.625</v>
      </c>
      <c r="K16" s="215">
        <v>8.667</v>
      </c>
      <c r="L16" s="215">
        <v>8.667</v>
      </c>
      <c r="M16" s="215">
        <v>8.667</v>
      </c>
      <c r="N16" s="215">
        <v>8.667</v>
      </c>
      <c r="O16" s="215">
        <v>8.667</v>
      </c>
      <c r="P16" s="215">
        <v>8.667</v>
      </c>
      <c r="Q16" s="215">
        <v>8.667</v>
      </c>
      <c r="R16" s="215">
        <v>8.667</v>
      </c>
      <c r="S16" s="215">
        <v>8.667</v>
      </c>
      <c r="T16" s="215">
        <v>8.667</v>
      </c>
      <c r="U16" s="215">
        <v>8.667</v>
      </c>
      <c r="V16" s="215">
        <v>8.667</v>
      </c>
      <c r="W16" s="214">
        <f aca="true" t="shared" si="3" ref="W16:W25">SUM(K16:V16)/12</f>
        <v>8.667</v>
      </c>
      <c r="X16" s="275"/>
    </row>
    <row r="17" spans="3:24" s="111" customFormat="1" ht="12" customHeight="1" hidden="1" thickBot="1">
      <c r="C17" s="270"/>
      <c r="D17" s="272"/>
      <c r="E17" s="274"/>
      <c r="F17" s="197"/>
      <c r="G17" s="226"/>
      <c r="H17" s="227"/>
      <c r="I17" s="227"/>
      <c r="J17" s="227"/>
      <c r="K17" s="227"/>
      <c r="L17" s="227"/>
      <c r="M17" s="227"/>
      <c r="N17" s="227"/>
      <c r="O17" s="227"/>
      <c r="P17" s="227"/>
      <c r="Q17" s="227"/>
      <c r="R17" s="227"/>
      <c r="S17" s="227"/>
      <c r="T17" s="227"/>
      <c r="U17" s="227"/>
      <c r="V17" s="227"/>
      <c r="W17" s="227">
        <f t="shared" si="3"/>
        <v>0</v>
      </c>
      <c r="X17" s="275"/>
    </row>
    <row r="18" spans="3:24" s="111" customFormat="1" ht="22.5" customHeight="1" thickBot="1" thickTop="1">
      <c r="C18" s="269" t="s">
        <v>453</v>
      </c>
      <c r="D18" s="271">
        <v>2</v>
      </c>
      <c r="E18" s="273" t="s">
        <v>455</v>
      </c>
      <c r="F18" s="130" t="str">
        <f>"Заявленная мощность потребителей"&amp;IF(regionException_flag=1,", в т.ч.","")</f>
        <v>Заявленная мощность потребителей</v>
      </c>
      <c r="G18" s="198" t="s">
        <v>129</v>
      </c>
      <c r="H18" s="215">
        <v>2.08</v>
      </c>
      <c r="I18" s="215">
        <v>2.08</v>
      </c>
      <c r="J18" s="215">
        <v>1.377</v>
      </c>
      <c r="K18" s="215">
        <v>1.868</v>
      </c>
      <c r="L18" s="215">
        <v>1.868</v>
      </c>
      <c r="M18" s="215">
        <v>1.868</v>
      </c>
      <c r="N18" s="215">
        <v>1.868</v>
      </c>
      <c r="O18" s="215">
        <v>1.868</v>
      </c>
      <c r="P18" s="215">
        <v>1.868</v>
      </c>
      <c r="Q18" s="215">
        <v>1.868</v>
      </c>
      <c r="R18" s="215">
        <v>1.868</v>
      </c>
      <c r="S18" s="215">
        <v>1.868</v>
      </c>
      <c r="T18" s="215">
        <v>1.868</v>
      </c>
      <c r="U18" s="215">
        <v>1.868</v>
      </c>
      <c r="V18" s="215">
        <v>1.868</v>
      </c>
      <c r="W18" s="214">
        <f t="shared" si="3"/>
        <v>1.8679999999999997</v>
      </c>
      <c r="X18" s="275"/>
    </row>
    <row r="19" spans="3:24" s="111" customFormat="1" ht="12" customHeight="1" hidden="1" thickBot="1">
      <c r="C19" s="270"/>
      <c r="D19" s="272"/>
      <c r="E19" s="274"/>
      <c r="F19" s="197"/>
      <c r="G19" s="226"/>
      <c r="H19" s="227"/>
      <c r="I19" s="227"/>
      <c r="J19" s="227"/>
      <c r="K19" s="227"/>
      <c r="L19" s="227"/>
      <c r="M19" s="227"/>
      <c r="N19" s="227"/>
      <c r="O19" s="227"/>
      <c r="P19" s="227"/>
      <c r="Q19" s="227"/>
      <c r="R19" s="227"/>
      <c r="S19" s="227"/>
      <c r="T19" s="227"/>
      <c r="U19" s="227"/>
      <c r="V19" s="227"/>
      <c r="W19" s="227">
        <f t="shared" si="3"/>
        <v>0</v>
      </c>
      <c r="X19" s="275"/>
    </row>
    <row r="20" spans="3:24" s="111" customFormat="1" ht="22.5" customHeight="1" thickBot="1" thickTop="1">
      <c r="C20" s="269" t="s">
        <v>453</v>
      </c>
      <c r="D20" s="271">
        <v>3</v>
      </c>
      <c r="E20" s="273" t="s">
        <v>456</v>
      </c>
      <c r="F20" s="130" t="str">
        <f>"Заявленная мощность потребителей"&amp;IF(regionException_flag=1,", в т.ч.","")</f>
        <v>Заявленная мощность потребителей</v>
      </c>
      <c r="G20" s="198" t="s">
        <v>129</v>
      </c>
      <c r="H20" s="215">
        <v>0.427</v>
      </c>
      <c r="I20" s="215">
        <v>0.427</v>
      </c>
      <c r="J20" s="215">
        <v>0.381</v>
      </c>
      <c r="K20" s="215">
        <v>0.325</v>
      </c>
      <c r="L20" s="215">
        <v>0.325</v>
      </c>
      <c r="M20" s="215">
        <v>0.325</v>
      </c>
      <c r="N20" s="215">
        <v>0.325</v>
      </c>
      <c r="O20" s="215">
        <v>0.325</v>
      </c>
      <c r="P20" s="215">
        <v>0.325</v>
      </c>
      <c r="Q20" s="215">
        <v>0.325</v>
      </c>
      <c r="R20" s="215">
        <v>0.325</v>
      </c>
      <c r="S20" s="215">
        <v>0.325</v>
      </c>
      <c r="T20" s="215">
        <v>0.325</v>
      </c>
      <c r="U20" s="215">
        <v>0.325</v>
      </c>
      <c r="V20" s="215">
        <v>0.325</v>
      </c>
      <c r="W20" s="214">
        <f t="shared" si="3"/>
        <v>0.32500000000000007</v>
      </c>
      <c r="X20" s="275"/>
    </row>
    <row r="21" spans="3:24" s="111" customFormat="1" ht="12" customHeight="1" hidden="1" thickBot="1">
      <c r="C21" s="270"/>
      <c r="D21" s="272"/>
      <c r="E21" s="274"/>
      <c r="F21" s="197"/>
      <c r="G21" s="226"/>
      <c r="H21" s="227"/>
      <c r="I21" s="227"/>
      <c r="J21" s="227"/>
      <c r="K21" s="227"/>
      <c r="L21" s="227"/>
      <c r="M21" s="227"/>
      <c r="N21" s="227"/>
      <c r="O21" s="227"/>
      <c r="P21" s="227"/>
      <c r="Q21" s="227"/>
      <c r="R21" s="227"/>
      <c r="S21" s="227"/>
      <c r="T21" s="227"/>
      <c r="U21" s="227"/>
      <c r="V21" s="227"/>
      <c r="W21" s="227">
        <f t="shared" si="3"/>
        <v>0</v>
      </c>
      <c r="X21" s="275"/>
    </row>
    <row r="22" spans="3:24" s="111" customFormat="1" ht="22.5" customHeight="1" thickBot="1" thickTop="1">
      <c r="C22" s="269" t="s">
        <v>453</v>
      </c>
      <c r="D22" s="271">
        <v>4</v>
      </c>
      <c r="E22" s="273" t="s">
        <v>457</v>
      </c>
      <c r="F22" s="130" t="str">
        <f>"Заявленная мощность потребителей"&amp;IF(regionException_flag=1,", в т.ч.","")</f>
        <v>Заявленная мощность потребителей</v>
      </c>
      <c r="G22" s="198" t="s">
        <v>129</v>
      </c>
      <c r="H22" s="215">
        <v>4.336</v>
      </c>
      <c r="I22" s="215">
        <v>4.336</v>
      </c>
      <c r="J22" s="215">
        <v>3.74</v>
      </c>
      <c r="K22" s="215">
        <v>3.6884</v>
      </c>
      <c r="L22" s="215">
        <v>3.6884</v>
      </c>
      <c r="M22" s="215">
        <v>3.6884</v>
      </c>
      <c r="N22" s="215">
        <v>3.6884</v>
      </c>
      <c r="O22" s="215">
        <v>3.6884</v>
      </c>
      <c r="P22" s="215">
        <v>3.6884</v>
      </c>
      <c r="Q22" s="215">
        <v>3.6884</v>
      </c>
      <c r="R22" s="215">
        <v>3.6884</v>
      </c>
      <c r="S22" s="215">
        <v>3.6884</v>
      </c>
      <c r="T22" s="215">
        <v>3.6884</v>
      </c>
      <c r="U22" s="215">
        <v>3.6884</v>
      </c>
      <c r="V22" s="215">
        <v>3.6884</v>
      </c>
      <c r="W22" s="214">
        <f t="shared" si="3"/>
        <v>3.688400000000001</v>
      </c>
      <c r="X22" s="275"/>
    </row>
    <row r="23" spans="3:24" s="111" customFormat="1" ht="12" customHeight="1" hidden="1" thickBot="1">
      <c r="C23" s="270"/>
      <c r="D23" s="272"/>
      <c r="E23" s="274"/>
      <c r="F23" s="197"/>
      <c r="G23" s="226"/>
      <c r="H23" s="227"/>
      <c r="I23" s="227"/>
      <c r="J23" s="227"/>
      <c r="K23" s="227"/>
      <c r="L23" s="227"/>
      <c r="M23" s="227"/>
      <c r="N23" s="227"/>
      <c r="O23" s="227"/>
      <c r="P23" s="227"/>
      <c r="Q23" s="227"/>
      <c r="R23" s="227"/>
      <c r="S23" s="227"/>
      <c r="T23" s="227"/>
      <c r="U23" s="227"/>
      <c r="V23" s="227"/>
      <c r="W23" s="227">
        <f t="shared" si="3"/>
        <v>0</v>
      </c>
      <c r="X23" s="275"/>
    </row>
    <row r="24" spans="3:24" s="111" customFormat="1" ht="22.5" customHeight="1" thickBot="1" thickTop="1">
      <c r="C24" s="269" t="s">
        <v>453</v>
      </c>
      <c r="D24" s="271">
        <v>5</v>
      </c>
      <c r="E24" s="273" t="s">
        <v>458</v>
      </c>
      <c r="F24" s="130" t="str">
        <f>"Заявленная мощность потребителей"&amp;IF(regionException_flag=1,", в т.ч.","")</f>
        <v>Заявленная мощность потребителей</v>
      </c>
      <c r="G24" s="198" t="s">
        <v>129</v>
      </c>
      <c r="H24" s="215">
        <v>0.16</v>
      </c>
      <c r="I24" s="215">
        <v>0.16</v>
      </c>
      <c r="J24" s="215">
        <v>0.16</v>
      </c>
      <c r="K24" s="215">
        <v>0.16</v>
      </c>
      <c r="L24" s="215">
        <v>0.16</v>
      </c>
      <c r="M24" s="215">
        <v>0.16</v>
      </c>
      <c r="N24" s="215">
        <v>0.16</v>
      </c>
      <c r="O24" s="215">
        <v>0.16</v>
      </c>
      <c r="P24" s="215">
        <v>0.16</v>
      </c>
      <c r="Q24" s="215">
        <v>0.16</v>
      </c>
      <c r="R24" s="215">
        <v>0.16</v>
      </c>
      <c r="S24" s="215">
        <v>0.16</v>
      </c>
      <c r="T24" s="215">
        <v>0.16</v>
      </c>
      <c r="U24" s="215">
        <v>0.16</v>
      </c>
      <c r="V24" s="215">
        <v>0.16</v>
      </c>
      <c r="W24" s="214">
        <f t="shared" si="3"/>
        <v>0.15999999999999998</v>
      </c>
      <c r="X24" s="275"/>
    </row>
    <row r="25" spans="3:24" s="111" customFormat="1" ht="12" customHeight="1" hidden="1" thickBot="1">
      <c r="C25" s="270"/>
      <c r="D25" s="272"/>
      <c r="E25" s="274"/>
      <c r="F25" s="197"/>
      <c r="G25" s="226"/>
      <c r="H25" s="227"/>
      <c r="I25" s="227"/>
      <c r="J25" s="227"/>
      <c r="K25" s="227"/>
      <c r="L25" s="227"/>
      <c r="M25" s="227"/>
      <c r="N25" s="227"/>
      <c r="O25" s="227"/>
      <c r="P25" s="227"/>
      <c r="Q25" s="227"/>
      <c r="R25" s="227"/>
      <c r="S25" s="227"/>
      <c r="T25" s="227"/>
      <c r="U25" s="227"/>
      <c r="V25" s="227"/>
      <c r="W25" s="227">
        <f t="shared" si="3"/>
        <v>0</v>
      </c>
      <c r="X25" s="275"/>
    </row>
    <row r="26" spans="3:24" s="111" customFormat="1" ht="22.5" customHeight="1" thickBot="1" thickTop="1">
      <c r="C26" s="269" t="s">
        <v>453</v>
      </c>
      <c r="D26" s="271">
        <v>6</v>
      </c>
      <c r="E26" s="273"/>
      <c r="F26" s="130" t="str">
        <f>"Заявленная мощность потребителей"&amp;IF(regionException_flag=1,", в т.ч.","")</f>
        <v>Заявленная мощность потребителей</v>
      </c>
      <c r="G26" s="198" t="s">
        <v>129</v>
      </c>
      <c r="H26" s="215"/>
      <c r="I26" s="215"/>
      <c r="J26" s="215"/>
      <c r="K26" s="215"/>
      <c r="L26" s="215"/>
      <c r="M26" s="215"/>
      <c r="N26" s="215"/>
      <c r="O26" s="215"/>
      <c r="P26" s="215"/>
      <c r="Q26" s="215"/>
      <c r="R26" s="215"/>
      <c r="S26" s="215"/>
      <c r="T26" s="215"/>
      <c r="U26" s="215"/>
      <c r="V26" s="215"/>
      <c r="W26" s="214">
        <f>SUM(K26:V26)/12</f>
        <v>0</v>
      </c>
      <c r="X26" s="275"/>
    </row>
    <row r="27" spans="3:24" s="111" customFormat="1" ht="12" customHeight="1" hidden="1" thickBot="1">
      <c r="C27" s="270"/>
      <c r="D27" s="272"/>
      <c r="E27" s="274"/>
      <c r="F27" s="197"/>
      <c r="G27" s="226"/>
      <c r="H27" s="227"/>
      <c r="I27" s="227"/>
      <c r="J27" s="227"/>
      <c r="K27" s="227"/>
      <c r="L27" s="227"/>
      <c r="M27" s="227"/>
      <c r="N27" s="227"/>
      <c r="O27" s="227"/>
      <c r="P27" s="227"/>
      <c r="Q27" s="227"/>
      <c r="R27" s="227"/>
      <c r="S27" s="227"/>
      <c r="T27" s="227"/>
      <c r="U27" s="227"/>
      <c r="V27" s="227"/>
      <c r="W27" s="227">
        <f>SUM(K27:V27)/12</f>
        <v>0</v>
      </c>
      <c r="X27" s="275"/>
    </row>
    <row r="28" spans="4:23" ht="12" thickTop="1">
      <c r="D28" s="206"/>
      <c r="E28" s="207" t="s">
        <v>209</v>
      </c>
      <c r="F28" s="208"/>
      <c r="G28" s="208"/>
      <c r="H28" s="208"/>
      <c r="I28" s="208"/>
      <c r="J28" s="208"/>
      <c r="K28" s="208"/>
      <c r="L28" s="208"/>
      <c r="M28" s="208"/>
      <c r="N28" s="208"/>
      <c r="O28" s="208"/>
      <c r="P28" s="208"/>
      <c r="Q28" s="208"/>
      <c r="R28" s="208"/>
      <c r="S28" s="208"/>
      <c r="T28" s="208"/>
      <c r="U28" s="208"/>
      <c r="V28" s="208"/>
      <c r="W28" s="209"/>
    </row>
  </sheetData>
  <sheetProtection password="FA9C" sheet="1" objects="1" scenarios="1" formatColumns="0" formatRows="0"/>
  <mergeCells count="26">
    <mergeCell ref="C22:C23"/>
    <mergeCell ref="D22:D23"/>
    <mergeCell ref="E22:E23"/>
    <mergeCell ref="X22:X23"/>
    <mergeCell ref="C24:C25"/>
    <mergeCell ref="D24:D25"/>
    <mergeCell ref="E24:E25"/>
    <mergeCell ref="X24:X25"/>
    <mergeCell ref="C18:C19"/>
    <mergeCell ref="D18:D19"/>
    <mergeCell ref="E18:E19"/>
    <mergeCell ref="X18:X19"/>
    <mergeCell ref="C20:C21"/>
    <mergeCell ref="D20:D21"/>
    <mergeCell ref="E20:E21"/>
    <mergeCell ref="X20:X21"/>
    <mergeCell ref="C26:C27"/>
    <mergeCell ref="D26:D27"/>
    <mergeCell ref="E26:E27"/>
    <mergeCell ref="X26:X27"/>
    <mergeCell ref="D9:G9"/>
    <mergeCell ref="D13:E14"/>
    <mergeCell ref="C16:C17"/>
    <mergeCell ref="D16:D17"/>
    <mergeCell ref="E16:E17"/>
    <mergeCell ref="X16:X17"/>
  </mergeCells>
  <dataValidations count="2">
    <dataValidation type="textLength" operator="lessThanOrEqual" allowBlank="1" showInputMessage="1" showErrorMessage="1" errorTitle="Ошибка" error="Допускается ввод не более 900 символов!" sqref="E16:E27">
      <formula1>900</formula1>
    </dataValidation>
    <dataValidation type="decimal" operator="greaterThanOrEqual" allowBlank="1" showInputMessage="1" showErrorMessage="1" sqref="H16:V27">
      <formula1>0</formula1>
    </dataValidation>
  </dataValidation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05">
    <tabColor indexed="30"/>
  </sheetPr>
  <dimension ref="A1:M28"/>
  <sheetViews>
    <sheetView showGridLines="0" zoomScalePageLayoutView="0" workbookViewId="0" topLeftCell="C8">
      <pane xSplit="5" ySplit="8" topLeftCell="H1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26" sqref="A26:IV27"/>
    </sheetView>
  </sheetViews>
  <sheetFormatPr defaultColWidth="9.140625" defaultRowHeight="11.25"/>
  <cols>
    <col min="1" max="2" width="0" style="56" hidden="1" customWidth="1"/>
    <col min="3" max="3" width="4.28125" style="56" customWidth="1"/>
    <col min="4" max="4" width="5.7109375" style="56" customWidth="1"/>
    <col min="5" max="5" width="38.28125" style="56" customWidth="1"/>
    <col min="6" max="6" width="45.7109375" style="56" customWidth="1"/>
    <col min="7" max="7" width="9.421875" style="79" customWidth="1"/>
    <col min="8" max="11" width="10.7109375" style="79" customWidth="1"/>
    <col min="12" max="12" width="11.7109375" style="56" bestFit="1" customWidth="1"/>
    <col min="13" max="16384" width="9.140625" style="56" customWidth="1"/>
  </cols>
  <sheetData>
    <row r="1" spans="1:12" s="58" customFormat="1" ht="12" hidden="1">
      <c r="A1" s="109"/>
      <c r="B1" s="109"/>
      <c r="C1" s="60">
        <v>0</v>
      </c>
      <c r="D1" s="60"/>
      <c r="E1" s="103">
        <v>0</v>
      </c>
      <c r="F1" s="63">
        <v>0</v>
      </c>
      <c r="G1" s="64">
        <f>god</f>
        <v>2016</v>
      </c>
      <c r="H1" s="110" t="s">
        <v>5</v>
      </c>
      <c r="I1" s="104" t="s">
        <v>5</v>
      </c>
      <c r="J1" s="104" t="s">
        <v>5</v>
      </c>
      <c r="K1" s="104" t="s">
        <v>128</v>
      </c>
      <c r="L1" s="76"/>
    </row>
    <row r="2" spans="1:11" s="106" customFormat="1" ht="11.25" hidden="1">
      <c r="A2" s="105"/>
      <c r="B2" s="105"/>
      <c r="H2" s="107">
        <f>G1-2</f>
        <v>2014</v>
      </c>
      <c r="I2" s="107">
        <f>G1-2</f>
        <v>2014</v>
      </c>
      <c r="J2" s="107">
        <f>G1-1</f>
        <v>2015</v>
      </c>
      <c r="K2" s="107">
        <f>$G$1</f>
        <v>2016</v>
      </c>
    </row>
    <row r="3" spans="1:11" s="104" customFormat="1" ht="11.25" hidden="1">
      <c r="A3" s="108"/>
      <c r="B3" s="108"/>
      <c r="H3" s="104" t="s">
        <v>161</v>
      </c>
      <c r="I3" s="104" t="s">
        <v>162</v>
      </c>
      <c r="J3" s="104" t="s">
        <v>161</v>
      </c>
      <c r="K3" s="104" t="s">
        <v>161</v>
      </c>
    </row>
    <row r="4" ht="11.25" hidden="1"/>
    <row r="5" ht="11.25" hidden="1"/>
    <row r="6" ht="11.25" hidden="1"/>
    <row r="7" spans="7:11" ht="11.25" hidden="1">
      <c r="G7" s="85"/>
      <c r="H7" s="85"/>
      <c r="I7" s="85"/>
      <c r="J7" s="85"/>
      <c r="K7" s="85"/>
    </row>
    <row r="8" spans="7:11" ht="11.25">
      <c r="G8" s="85"/>
      <c r="H8" s="85"/>
      <c r="I8" s="85"/>
      <c r="J8" s="85"/>
      <c r="K8" s="85"/>
    </row>
    <row r="9" spans="4:11" ht="25.5" customHeight="1">
      <c r="D9" s="284" t="str">
        <f>"Предложения "&amp;org&amp;" по технологическому расходу электроэнергии (мощности) - потерям в электрических сетях на "&amp;god&amp;" год в регионе: "&amp;region_name&amp;" (поквартально)"</f>
        <v>Предложения ОАО "Гайский ГОК" по технологическому расходу электроэнергии (мощности) - потерям в электрических сетях на 2016 год в регионе: Оренбургская область (поквартально)</v>
      </c>
      <c r="E9" s="284"/>
      <c r="F9" s="284"/>
      <c r="G9" s="284"/>
      <c r="H9" s="114"/>
      <c r="I9" s="114"/>
      <c r="J9" s="114"/>
      <c r="K9" s="114"/>
    </row>
    <row r="10" spans="7:11" ht="11.25">
      <c r="G10" s="92"/>
      <c r="H10" s="92"/>
      <c r="I10" s="92"/>
      <c r="J10" s="92"/>
      <c r="K10" s="92"/>
    </row>
    <row r="11" spans="4:13" ht="27" customHeight="1">
      <c r="D11" s="189" t="s">
        <v>8</v>
      </c>
      <c r="E11" s="184" t="s">
        <v>124</v>
      </c>
      <c r="F11" s="190" t="s">
        <v>156</v>
      </c>
      <c r="G11" s="190" t="s">
        <v>165</v>
      </c>
      <c r="H11" s="184" t="str">
        <f>"I квартал "&amp;god</f>
        <v>I квартал 2016</v>
      </c>
      <c r="I11" s="184" t="str">
        <f>"II квартал "&amp;god</f>
        <v>II квартал 2016</v>
      </c>
      <c r="J11" s="184" t="str">
        <f>"III квартал "&amp;god</f>
        <v>III квартал 2016</v>
      </c>
      <c r="K11" s="184" t="str">
        <f>"IV квартал "&amp;god</f>
        <v>IV квартал 2016</v>
      </c>
      <c r="L11" s="111"/>
      <c r="M11" s="111"/>
    </row>
    <row r="12" spans="4:13" ht="12" customHeight="1">
      <c r="D12" s="188">
        <v>1</v>
      </c>
      <c r="E12" s="188">
        <v>2</v>
      </c>
      <c r="F12" s="188">
        <v>3</v>
      </c>
      <c r="G12" s="188">
        <v>4</v>
      </c>
      <c r="H12" s="188">
        <v>5</v>
      </c>
      <c r="I12" s="188">
        <v>6</v>
      </c>
      <c r="J12" s="188">
        <v>7</v>
      </c>
      <c r="K12" s="188">
        <v>8</v>
      </c>
      <c r="L12" s="111"/>
      <c r="M12" s="111"/>
    </row>
    <row r="13" spans="4:13" ht="22.5" customHeight="1" thickBot="1">
      <c r="D13" s="276" t="s">
        <v>115</v>
      </c>
      <c r="E13" s="277"/>
      <c r="F13" s="128" t="str">
        <f>"Заявленная мощность потребителей"&amp;IF(regionException_flag=1,", в т.ч.","")</f>
        <v>Заявленная мощность потребителей</v>
      </c>
      <c r="G13" s="129" t="s">
        <v>129</v>
      </c>
      <c r="H13" s="139">
        <f>SUMIF($F$15:$F$28,$F13,H$15:H$28)</f>
        <v>14.7084</v>
      </c>
      <c r="I13" s="139">
        <f>SUMIF($F$15:$F$28,$F13,I$15:I$28)</f>
        <v>14.7084</v>
      </c>
      <c r="J13" s="139">
        <f>SUMIF($F$15:$F$28,$F13,J$15:J$28)</f>
        <v>14.7084</v>
      </c>
      <c r="K13" s="139">
        <f>SUMIF($F$15:$F$28,$F13,K$15:K$28)</f>
        <v>14.7084</v>
      </c>
      <c r="L13" s="112"/>
      <c r="M13" s="111"/>
    </row>
    <row r="14" spans="4:13" s="113" customFormat="1" ht="26.25" customHeight="1" hidden="1" thickBot="1">
      <c r="D14" s="278"/>
      <c r="E14" s="279"/>
      <c r="F14" s="196"/>
      <c r="G14" s="224"/>
      <c r="H14" s="225"/>
      <c r="I14" s="225"/>
      <c r="J14" s="225"/>
      <c r="K14" s="225"/>
      <c r="L14" s="112"/>
      <c r="M14" s="111"/>
    </row>
    <row r="15" spans="4:13" s="113" customFormat="1" ht="12" hidden="1" thickTop="1">
      <c r="D15" s="202">
        <v>0</v>
      </c>
      <c r="E15" s="202"/>
      <c r="F15" s="203"/>
      <c r="G15" s="204"/>
      <c r="H15" s="205"/>
      <c r="I15" s="205"/>
      <c r="J15" s="205"/>
      <c r="K15" s="205"/>
      <c r="L15" s="112"/>
      <c r="M15" s="111"/>
    </row>
    <row r="16" spans="3:12" s="111" customFormat="1" ht="22.5" customHeight="1" thickBot="1" thickTop="1">
      <c r="C16" s="280"/>
      <c r="D16" s="271">
        <f>Субабоненты!$D$16</f>
        <v>1</v>
      </c>
      <c r="E16" s="282" t="str">
        <f>Субабоненты!$E$16</f>
        <v>МУП ЖКХ</v>
      </c>
      <c r="F16" s="130" t="str">
        <f>"Заявленная мощность потребителей"&amp;IF(regionException_flag=1,", в т.ч.","")</f>
        <v>Заявленная мощность потребителей</v>
      </c>
      <c r="G16" s="131" t="s">
        <v>129</v>
      </c>
      <c r="H16" s="214">
        <f>(Субабоненты!K16+Субабоненты!L16+Субабоненты!M16)/3</f>
        <v>8.667</v>
      </c>
      <c r="I16" s="214">
        <f>(Субабоненты!N16+Субабоненты!O16+Субабоненты!P16)/3</f>
        <v>8.667</v>
      </c>
      <c r="J16" s="214">
        <f>(Субабоненты!Q16+Субабоненты!R16+Субабоненты!S16)/3</f>
        <v>8.667</v>
      </c>
      <c r="K16" s="214">
        <f>(Субабоненты!T16+Субабоненты!U16+Субабоненты!V16)/3</f>
        <v>8.667</v>
      </c>
      <c r="L16" s="275"/>
    </row>
    <row r="17" spans="3:12" s="111" customFormat="1" ht="12" customHeight="1" hidden="1" thickBot="1">
      <c r="C17" s="280"/>
      <c r="D17" s="281"/>
      <c r="E17" s="283"/>
      <c r="F17" s="197"/>
      <c r="G17" s="226"/>
      <c r="H17" s="227"/>
      <c r="I17" s="227"/>
      <c r="J17" s="227"/>
      <c r="K17" s="227"/>
      <c r="L17" s="275"/>
    </row>
    <row r="18" spans="3:12" s="111" customFormat="1" ht="22.5" customHeight="1" thickBot="1" thickTop="1">
      <c r="C18" s="280"/>
      <c r="D18" s="271">
        <f>Субабоненты!$D$18</f>
        <v>2</v>
      </c>
      <c r="E18" s="282" t="str">
        <f>Субабоненты!$E$18</f>
        <v>ООО "ГЗОЦМ"</v>
      </c>
      <c r="F18" s="130" t="str">
        <f>"Заявленная мощность потребителей"&amp;IF(regionException_flag=1,", в т.ч.","")</f>
        <v>Заявленная мощность потребителей</v>
      </c>
      <c r="G18" s="131" t="s">
        <v>129</v>
      </c>
      <c r="H18" s="214">
        <f>(Субабоненты!K18+Субабоненты!L18+Субабоненты!M18)/3</f>
        <v>1.868</v>
      </c>
      <c r="I18" s="214">
        <f>(Субабоненты!N18+Субабоненты!O18+Субабоненты!P18)/3</f>
        <v>1.868</v>
      </c>
      <c r="J18" s="214">
        <f>(Субабоненты!Q18+Субабоненты!R18+Субабоненты!S18)/3</f>
        <v>1.868</v>
      </c>
      <c r="K18" s="214">
        <f>(Субабоненты!T18+Субабоненты!U18+Субабоненты!V18)/3</f>
        <v>1.868</v>
      </c>
      <c r="L18" s="275"/>
    </row>
    <row r="19" spans="3:12" s="111" customFormat="1" ht="12" customHeight="1" hidden="1" thickBot="1">
      <c r="C19" s="280"/>
      <c r="D19" s="281"/>
      <c r="E19" s="283"/>
      <c r="F19" s="197"/>
      <c r="G19" s="226"/>
      <c r="H19" s="227"/>
      <c r="I19" s="227"/>
      <c r="J19" s="227"/>
      <c r="K19" s="227"/>
      <c r="L19" s="275"/>
    </row>
    <row r="20" spans="3:12" s="111" customFormat="1" ht="22.5" customHeight="1" thickBot="1" thickTop="1">
      <c r="C20" s="280"/>
      <c r="D20" s="271">
        <f>Субабоненты!$D$20</f>
        <v>3</v>
      </c>
      <c r="E20" s="282" t="str">
        <f>Субабоненты!$E$20</f>
        <v>ООО "Мега-Сервис"</v>
      </c>
      <c r="F20" s="130" t="str">
        <f>"Заявленная мощность потребителей"&amp;IF(regionException_flag=1,", в т.ч.","")</f>
        <v>Заявленная мощность потребителей</v>
      </c>
      <c r="G20" s="131" t="s">
        <v>129</v>
      </c>
      <c r="H20" s="214">
        <f>(Субабоненты!K20+Субабоненты!L20+Субабоненты!M20)/3</f>
        <v>0.325</v>
      </c>
      <c r="I20" s="214">
        <f>(Субабоненты!N20+Субабоненты!O20+Субабоненты!P20)/3</f>
        <v>0.325</v>
      </c>
      <c r="J20" s="214">
        <f>(Субабоненты!Q20+Субабоненты!R20+Субабоненты!S20)/3</f>
        <v>0.325</v>
      </c>
      <c r="K20" s="214">
        <f>(Субабоненты!T20+Субабоненты!U20+Субабоненты!V20)/3</f>
        <v>0.325</v>
      </c>
      <c r="L20" s="275"/>
    </row>
    <row r="21" spans="3:12" s="111" customFormat="1" ht="12" customHeight="1" hidden="1" thickBot="1">
      <c r="C21" s="280"/>
      <c r="D21" s="281"/>
      <c r="E21" s="283"/>
      <c r="F21" s="197"/>
      <c r="G21" s="226"/>
      <c r="H21" s="227"/>
      <c r="I21" s="227"/>
      <c r="J21" s="227"/>
      <c r="K21" s="227"/>
      <c r="L21" s="275"/>
    </row>
    <row r="22" spans="3:12" s="111" customFormat="1" ht="22.5" customHeight="1" thickBot="1" thickTop="1">
      <c r="C22" s="280"/>
      <c r="D22" s="271">
        <f>Субабоненты!$D$22</f>
        <v>4</v>
      </c>
      <c r="E22" s="282" t="str">
        <f>Субабоненты!$E$22</f>
        <v>ОАО "ЭнергосбыТ Плюс"</v>
      </c>
      <c r="F22" s="130" t="str">
        <f>"Заявленная мощность потребителей"&amp;IF(regionException_flag=1,", в т.ч.","")</f>
        <v>Заявленная мощность потребителей</v>
      </c>
      <c r="G22" s="131" t="s">
        <v>129</v>
      </c>
      <c r="H22" s="214">
        <f>(Субабоненты!K22+Субабоненты!L22+Субабоненты!M22)/3</f>
        <v>3.6884</v>
      </c>
      <c r="I22" s="214">
        <f>(Субабоненты!N22+Субабоненты!O22+Субабоненты!P22)/3</f>
        <v>3.6884</v>
      </c>
      <c r="J22" s="214">
        <f>(Субабоненты!Q22+Субабоненты!R22+Субабоненты!S22)/3</f>
        <v>3.6884</v>
      </c>
      <c r="K22" s="214">
        <f>(Субабоненты!T22+Субабоненты!U22+Субабоненты!V22)/3</f>
        <v>3.6884</v>
      </c>
      <c r="L22" s="275"/>
    </row>
    <row r="23" spans="3:12" s="111" customFormat="1" ht="12" customHeight="1" hidden="1" thickBot="1">
      <c r="C23" s="280"/>
      <c r="D23" s="281"/>
      <c r="E23" s="283"/>
      <c r="F23" s="197"/>
      <c r="G23" s="226"/>
      <c r="H23" s="227"/>
      <c r="I23" s="227"/>
      <c r="J23" s="227"/>
      <c r="K23" s="227"/>
      <c r="L23" s="275"/>
    </row>
    <row r="24" spans="3:12" s="111" customFormat="1" ht="22.5" customHeight="1" thickBot="1" thickTop="1">
      <c r="C24" s="280"/>
      <c r="D24" s="271">
        <f>Субабоненты!$D$24</f>
        <v>5</v>
      </c>
      <c r="E24" s="282" t="str">
        <f>Субабоненты!$E$24</f>
        <v>ОАО "МРСК Волги"-филиал "Оренбургэнерго"</v>
      </c>
      <c r="F24" s="130" t="str">
        <f>"Заявленная мощность потребителей"&amp;IF(regionException_flag=1,", в т.ч.","")</f>
        <v>Заявленная мощность потребителей</v>
      </c>
      <c r="G24" s="131" t="s">
        <v>129</v>
      </c>
      <c r="H24" s="214">
        <f>(Субабоненты!K24+Субабоненты!L24+Субабоненты!M24)/3</f>
        <v>0.16</v>
      </c>
      <c r="I24" s="214">
        <f>(Субабоненты!N24+Субабоненты!O24+Субабоненты!P24)/3</f>
        <v>0.16</v>
      </c>
      <c r="J24" s="214">
        <f>(Субабоненты!Q24+Субабоненты!R24+Субабоненты!S24)/3</f>
        <v>0.16</v>
      </c>
      <c r="K24" s="214">
        <f>(Субабоненты!T24+Субабоненты!U24+Субабоненты!V24)/3</f>
        <v>0.16</v>
      </c>
      <c r="L24" s="275"/>
    </row>
    <row r="25" spans="3:12" s="111" customFormat="1" ht="12" customHeight="1" hidden="1" thickBot="1">
      <c r="C25" s="280"/>
      <c r="D25" s="281"/>
      <c r="E25" s="283"/>
      <c r="F25" s="197"/>
      <c r="G25" s="226"/>
      <c r="H25" s="227"/>
      <c r="I25" s="227"/>
      <c r="J25" s="227"/>
      <c r="K25" s="227"/>
      <c r="L25" s="275"/>
    </row>
    <row r="26" spans="3:12" s="111" customFormat="1" ht="22.5" customHeight="1" thickBot="1" thickTop="1">
      <c r="C26" s="280"/>
      <c r="D26" s="271">
        <f>Субабоненты!$D$26</f>
        <v>6</v>
      </c>
      <c r="E26" s="282">
        <f>Субабоненты!$E$26</f>
        <v>0</v>
      </c>
      <c r="F26" s="130" t="str">
        <f>"Заявленная мощность потребителей"&amp;IF(regionException_flag=1,", в т.ч.","")</f>
        <v>Заявленная мощность потребителей</v>
      </c>
      <c r="G26" s="131" t="s">
        <v>129</v>
      </c>
      <c r="H26" s="214">
        <f>(Субабоненты!K26+Субабоненты!L26+Субабоненты!M26)/3</f>
        <v>0</v>
      </c>
      <c r="I26" s="214">
        <f>(Субабоненты!N26+Субабоненты!O26+Субабоненты!P26)/3</f>
        <v>0</v>
      </c>
      <c r="J26" s="214">
        <f>(Субабоненты!Q26+Субабоненты!R26+Субабоненты!S26)/3</f>
        <v>0</v>
      </c>
      <c r="K26" s="214">
        <f>(Субабоненты!T26+Субабоненты!U26+Субабоненты!V26)/3</f>
        <v>0</v>
      </c>
      <c r="L26" s="275"/>
    </row>
    <row r="27" spans="3:12" s="111" customFormat="1" ht="12" customHeight="1" hidden="1" thickBot="1">
      <c r="C27" s="280"/>
      <c r="D27" s="281"/>
      <c r="E27" s="283"/>
      <c r="F27" s="197"/>
      <c r="G27" s="226"/>
      <c r="H27" s="227"/>
      <c r="I27" s="227"/>
      <c r="J27" s="227"/>
      <c r="K27" s="227"/>
      <c r="L27" s="275"/>
    </row>
    <row r="28" spans="4:11" ht="12" thickTop="1">
      <c r="D28" s="210"/>
      <c r="E28" s="210"/>
      <c r="F28" s="210"/>
      <c r="G28" s="211"/>
      <c r="H28" s="211"/>
      <c r="I28" s="211"/>
      <c r="J28" s="211"/>
      <c r="K28" s="211"/>
    </row>
  </sheetData>
  <sheetProtection password="FA9C" sheet="1" objects="1" scenarios="1" formatColumns="0" formatRows="0"/>
  <mergeCells count="26">
    <mergeCell ref="C22:C23"/>
    <mergeCell ref="D22:D23"/>
    <mergeCell ref="E22:E23"/>
    <mergeCell ref="L22:L23"/>
    <mergeCell ref="C24:C25"/>
    <mergeCell ref="D24:D25"/>
    <mergeCell ref="E24:E25"/>
    <mergeCell ref="L24:L25"/>
    <mergeCell ref="C18:C19"/>
    <mergeCell ref="D18:D19"/>
    <mergeCell ref="E18:E19"/>
    <mergeCell ref="L18:L19"/>
    <mergeCell ref="C20:C21"/>
    <mergeCell ref="D20:D21"/>
    <mergeCell ref="E20:E21"/>
    <mergeCell ref="L20:L21"/>
    <mergeCell ref="C26:C27"/>
    <mergeCell ref="D26:D27"/>
    <mergeCell ref="E26:E27"/>
    <mergeCell ref="L26:L27"/>
    <mergeCell ref="D9:G9"/>
    <mergeCell ref="D13:E14"/>
    <mergeCell ref="C16:C17"/>
    <mergeCell ref="D16:D17"/>
    <mergeCell ref="E16:E17"/>
    <mergeCell ref="L16:L17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06">
    <tabColor indexed="31"/>
    <pageSetUpPr fitToPage="1"/>
  </sheetPr>
  <dimension ref="C6:D19"/>
  <sheetViews>
    <sheetView showGridLines="0" zoomScalePageLayoutView="0" workbookViewId="0" topLeftCell="C6">
      <selection activeCell="A1" sqref="A1"/>
    </sheetView>
  </sheetViews>
  <sheetFormatPr defaultColWidth="9.140625" defaultRowHeight="11.25"/>
  <cols>
    <col min="1" max="2" width="9.140625" style="12" hidden="1" customWidth="1"/>
    <col min="3" max="3" width="3.7109375" style="12" customWidth="1"/>
    <col min="4" max="4" width="94.8515625" style="12" customWidth="1"/>
    <col min="5" max="16384" width="9.140625" style="12" customWidth="1"/>
  </cols>
  <sheetData>
    <row r="1" ht="11.25" hidden="1"/>
    <row r="2" ht="11.25" hidden="1"/>
    <row r="3" ht="11.25" hidden="1"/>
    <row r="4" ht="11.25" hidden="1"/>
    <row r="5" ht="11.25" hidden="1"/>
    <row r="6" spans="3:4" ht="11.25">
      <c r="C6" s="13"/>
      <c r="D6" s="13"/>
    </row>
    <row r="7" spans="3:4" ht="19.5" customHeight="1">
      <c r="C7" s="13"/>
      <c r="D7" s="8" t="s">
        <v>95</v>
      </c>
    </row>
    <row r="8" spans="3:4" ht="11.25">
      <c r="C8" s="13"/>
      <c r="D8" s="13"/>
    </row>
    <row r="9" spans="3:4" ht="19.5" customHeight="1">
      <c r="C9" s="13"/>
      <c r="D9" s="14"/>
    </row>
    <row r="10" spans="3:4" ht="19.5" customHeight="1">
      <c r="C10" s="13"/>
      <c r="D10" s="14"/>
    </row>
    <row r="11" spans="3:4" ht="19.5" customHeight="1">
      <c r="C11" s="13"/>
      <c r="D11" s="14"/>
    </row>
    <row r="12" spans="3:4" ht="19.5" customHeight="1">
      <c r="C12" s="13"/>
      <c r="D12" s="14"/>
    </row>
    <row r="13" spans="3:4" ht="19.5" customHeight="1">
      <c r="C13" s="13"/>
      <c r="D13" s="14"/>
    </row>
    <row r="14" spans="3:4" ht="19.5" customHeight="1">
      <c r="C14" s="13"/>
      <c r="D14" s="14"/>
    </row>
    <row r="15" spans="3:4" ht="19.5" customHeight="1">
      <c r="C15" s="13"/>
      <c r="D15" s="14"/>
    </row>
    <row r="16" spans="3:4" ht="19.5" customHeight="1">
      <c r="C16" s="13"/>
      <c r="D16" s="14"/>
    </row>
    <row r="17" spans="3:4" ht="19.5" customHeight="1">
      <c r="C17" s="13"/>
      <c r="D17" s="14"/>
    </row>
    <row r="18" spans="3:4" ht="19.5" customHeight="1">
      <c r="C18" s="13"/>
      <c r="D18" s="14"/>
    </row>
    <row r="19" spans="3:4" ht="11.25">
      <c r="C19" s="13"/>
      <c r="D19" s="13"/>
    </row>
  </sheetData>
  <sheetProtection password="FA9C" sheet="1" objects="1" scenarios="1" formatColumns="0" formatRows="0"/>
  <dataValidations count="1">
    <dataValidation type="textLength" operator="lessThanOrEqual" allowBlank="1" showInputMessage="1" showErrorMessage="1" errorTitle="Ошибка" error="Допускается ввод не более 900 символов!" sqref="D9:D18">
      <formula1>900</formula1>
    </dataValidation>
  </dataValidations>
  <printOptions/>
  <pageMargins left="0.75" right="0.75" top="1" bottom="1" header="0.5" footer="0.5"/>
  <pageSetup fitToHeight="1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Предложения сетевой компании по технологическому расходу электроэнергии (мощности) - потерям в электрических сетях на 2016 год</dc:title>
  <dc:subject>Предложения сетевой компании по технологическому расходу электроэнергии (мощности) - потерям в электрических сетях на 2016 год</dc:subject>
  <dc:creator>--</dc:creator>
  <cp:keywords/>
  <dc:description/>
  <cp:lastModifiedBy>Исковских Ольга Викторовна (ISKOVSKIH-OV - ISKOVSKIH)</cp:lastModifiedBy>
  <cp:lastPrinted>2016-03-29T04:13:13Z</cp:lastPrinted>
  <dcterms:created xsi:type="dcterms:W3CDTF">2004-05-21T07:18:45Z</dcterms:created>
  <dcterms:modified xsi:type="dcterms:W3CDTF">2018-10-18T07:20:41Z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itTemplate">
    <vt:bool>true</vt:bool>
  </property>
  <property fmtid="{D5CDD505-2E9C-101B-9397-08002B2CF9AE}" pid="3" name="Version">
    <vt:lpwstr>FORM3.1.2016</vt:lpwstr>
  </property>
  <property fmtid="{D5CDD505-2E9C-101B-9397-08002B2CF9AE}" pid="4" name="UserComments">
    <vt:lpwstr/>
  </property>
  <property fmtid="{D5CDD505-2E9C-101B-9397-08002B2CF9AE}" pid="5" name="PeriodLength">
    <vt:lpwstr/>
  </property>
  <property fmtid="{D5CDD505-2E9C-101B-9397-08002B2CF9AE}" pid="6" name="XsltDocFilePath">
    <vt:lpwstr/>
  </property>
  <property fmtid="{D5CDD505-2E9C-101B-9397-08002B2CF9AE}" pid="7" name="XslViewFilePath">
    <vt:lpwstr/>
  </property>
  <property fmtid="{D5CDD505-2E9C-101B-9397-08002B2CF9AE}" pid="8" name="RootDocFilePath">
    <vt:lpwstr/>
  </property>
  <property fmtid="{D5CDD505-2E9C-101B-9397-08002B2CF9AE}" pid="9" name="HtmlTempFilePath">
    <vt:lpwstr/>
  </property>
  <property fmtid="{D5CDD505-2E9C-101B-9397-08002B2CF9AE}" pid="10" name="keywords">
    <vt:lpwstr/>
  </property>
  <property fmtid="{D5CDD505-2E9C-101B-9397-08002B2CF9AE}" pid="11" name="Status">
    <vt:lpwstr>1</vt:lpwstr>
  </property>
  <property fmtid="{D5CDD505-2E9C-101B-9397-08002B2CF9AE}" pid="12" name="CurrentVersion">
    <vt:lpwstr>1.0.1</vt:lpwstr>
  </property>
  <property fmtid="{D5CDD505-2E9C-101B-9397-08002B2CF9AE}" pid="13" name="XMLTempFilePath">
    <vt:lpwstr/>
  </property>
  <property fmtid="{D5CDD505-2E9C-101B-9397-08002B2CF9AE}" pid="14" name="entityid">
    <vt:lpwstr/>
  </property>
  <property fmtid="{D5CDD505-2E9C-101B-9397-08002B2CF9AE}" pid="15" name="Period">
    <vt:lpwstr/>
  </property>
  <property fmtid="{D5CDD505-2E9C-101B-9397-08002B2CF9AE}" pid="16" name="TemplateOperationMode">
    <vt:i4>3</vt:i4>
  </property>
  <property fmtid="{D5CDD505-2E9C-101B-9397-08002B2CF9AE}" pid="17" name="Periodicity">
    <vt:lpwstr>REGU</vt:lpwstr>
  </property>
  <property fmtid="{D5CDD505-2E9C-101B-9397-08002B2CF9AE}" pid="18" name="TypePlanning">
    <vt:lpwstr>PLAN</vt:lpwstr>
  </property>
  <property fmtid="{D5CDD505-2E9C-101B-9397-08002B2CF9AE}" pid="19" name="ProtectBook">
    <vt:i4>0</vt:i4>
  </property>
</Properties>
</file>